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8ab4ab2999ea7b/Ledger/"/>
    </mc:Choice>
  </mc:AlternateContent>
  <xr:revisionPtr revIDLastSave="719" documentId="8_{4777C5C0-05DF-425F-B203-B4CB0217BAE7}" xr6:coauthVersionLast="45" xr6:coauthVersionMax="45" xr10:uidLastSave="{147FD8A7-2F62-401C-8B1A-E39E817DC411}"/>
  <bookViews>
    <workbookView xWindow="-98" yWindow="-98" windowWidth="18915" windowHeight="12075" xr2:uid="{969A6B3C-AADD-444A-BD2D-2A926E0BDEAA}"/>
  </bookViews>
  <sheets>
    <sheet name="School Lookup" sheetId="5" r:id="rId1"/>
    <sheet name="YOY Changes" sheetId="4" r:id="rId2"/>
    <sheet name="2019-2020" sheetId="1" r:id="rId3"/>
    <sheet name="2020-2021" sheetId="2" r:id="rId4"/>
  </sheets>
  <definedNames>
    <definedName name="SchoolNamesList2020to21">'School Lookup'!$A$103:$A$278</definedName>
    <definedName name="SchoolNumber">'School Lookup'!$A$103:$B$278</definedName>
    <definedName name="Total2019">'2019-2020'!$Z$177</definedName>
    <definedName name="Total2020">'2020-2021'!$Z$178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G11" i="5"/>
  <c r="G18" i="5"/>
  <c r="G23" i="5"/>
  <c r="C11" i="5"/>
  <c r="C18" i="5"/>
  <c r="C23" i="5"/>
  <c r="D11" i="5"/>
  <c r="D18" i="5"/>
  <c r="D23" i="5"/>
  <c r="E11" i="5"/>
  <c r="E18" i="5"/>
  <c r="E23" i="5"/>
  <c r="F11" i="5"/>
  <c r="F18" i="5"/>
  <c r="F23" i="5"/>
  <c r="H11" i="5"/>
  <c r="H18" i="5"/>
  <c r="H23" i="5"/>
  <c r="C15" i="5"/>
  <c r="H19" i="5"/>
  <c r="G19" i="5"/>
  <c r="F19" i="5"/>
  <c r="E19" i="5"/>
  <c r="C19" i="5"/>
  <c r="D19" i="5"/>
  <c r="I21" i="4"/>
  <c r="C8" i="5"/>
  <c r="B25" i="5"/>
  <c r="D22" i="5"/>
  <c r="E22" i="5"/>
  <c r="F22" i="5"/>
  <c r="G22" i="5"/>
  <c r="H22" i="5"/>
  <c r="C22" i="5"/>
  <c r="F15" i="5"/>
  <c r="H15" i="5"/>
  <c r="H16" i="5"/>
  <c r="F16" i="5"/>
  <c r="H8" i="5"/>
  <c r="H9" i="5"/>
  <c r="F8" i="5"/>
  <c r="F9" i="5"/>
  <c r="D12" i="5"/>
  <c r="E12" i="5"/>
  <c r="F12" i="5"/>
  <c r="G12" i="5"/>
  <c r="H12" i="5"/>
  <c r="C12" i="5"/>
  <c r="P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N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L2" i="4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2" i="4"/>
  <c r="D2" i="4"/>
  <c r="O2" i="4"/>
  <c r="D3" i="4"/>
  <c r="O3" i="4"/>
  <c r="D6" i="4"/>
  <c r="O6" i="4"/>
  <c r="D24" i="4"/>
  <c r="O24" i="4"/>
  <c r="D134" i="4"/>
  <c r="O134" i="4"/>
  <c r="D76" i="4"/>
  <c r="O76" i="4"/>
  <c r="D5" i="4"/>
  <c r="O5" i="4"/>
  <c r="D7" i="4"/>
  <c r="O7" i="4"/>
  <c r="D172" i="4"/>
  <c r="O172" i="4"/>
  <c r="D8" i="4"/>
  <c r="O8" i="4"/>
  <c r="D9" i="4"/>
  <c r="O9" i="4"/>
  <c r="D12" i="4"/>
  <c r="O12" i="4"/>
  <c r="D171" i="4"/>
  <c r="O171" i="4"/>
  <c r="D170" i="4"/>
  <c r="O170" i="4"/>
  <c r="D14" i="4"/>
  <c r="O14" i="4"/>
  <c r="D15" i="4"/>
  <c r="O15" i="4"/>
  <c r="D11" i="4"/>
  <c r="O11" i="4"/>
  <c r="D18" i="4"/>
  <c r="O18" i="4"/>
  <c r="D21" i="4"/>
  <c r="O21" i="4"/>
  <c r="D22" i="4"/>
  <c r="O22" i="4"/>
  <c r="D16" i="4"/>
  <c r="O16" i="4"/>
  <c r="D23" i="4"/>
  <c r="O23" i="4"/>
  <c r="D29" i="4"/>
  <c r="O29" i="4"/>
  <c r="D30" i="4"/>
  <c r="O30" i="4"/>
  <c r="D31" i="4"/>
  <c r="O31" i="4"/>
  <c r="D32" i="4"/>
  <c r="O32" i="4"/>
  <c r="D33" i="4"/>
  <c r="O33" i="4"/>
  <c r="D34" i="4"/>
  <c r="O34" i="4"/>
  <c r="D35" i="4"/>
  <c r="O35" i="4"/>
  <c r="D38" i="4"/>
  <c r="O38" i="4"/>
  <c r="D36" i="4"/>
  <c r="O36" i="4"/>
  <c r="D40" i="4"/>
  <c r="O40" i="4"/>
  <c r="D20" i="4"/>
  <c r="O20" i="4"/>
  <c r="D39" i="4"/>
  <c r="O39" i="4"/>
  <c r="D100" i="4"/>
  <c r="O100" i="4"/>
  <c r="D41" i="4"/>
  <c r="O41" i="4"/>
  <c r="D91" i="4"/>
  <c r="O91" i="4"/>
  <c r="D42" i="4"/>
  <c r="O42" i="4"/>
  <c r="D52" i="4"/>
  <c r="O52" i="4"/>
  <c r="D13" i="4"/>
  <c r="O13" i="4"/>
  <c r="D44" i="4"/>
  <c r="O44" i="4"/>
  <c r="D45" i="4"/>
  <c r="O45" i="4"/>
  <c r="D46" i="4"/>
  <c r="O46" i="4"/>
  <c r="D47" i="4"/>
  <c r="O47" i="4"/>
  <c r="D48" i="4"/>
  <c r="O48" i="4"/>
  <c r="D50" i="4"/>
  <c r="O50" i="4"/>
  <c r="D49" i="4"/>
  <c r="O49" i="4"/>
  <c r="D51" i="4"/>
  <c r="O51" i="4"/>
  <c r="D62" i="4"/>
  <c r="O62" i="4"/>
  <c r="D127" i="4"/>
  <c r="O127" i="4"/>
  <c r="D53" i="4"/>
  <c r="O53" i="4"/>
  <c r="D54" i="4"/>
  <c r="O54" i="4"/>
  <c r="D58" i="4"/>
  <c r="O58" i="4"/>
  <c r="D4" i="4"/>
  <c r="O4" i="4"/>
  <c r="D60" i="4"/>
  <c r="O60" i="4"/>
  <c r="D59" i="4"/>
  <c r="O59" i="4"/>
  <c r="D61" i="4"/>
  <c r="O61" i="4"/>
  <c r="D85" i="4"/>
  <c r="O85" i="4"/>
  <c r="D119" i="4"/>
  <c r="O119" i="4"/>
  <c r="D63" i="4"/>
  <c r="O63" i="4"/>
  <c r="D65" i="4"/>
  <c r="O65" i="4"/>
  <c r="D64" i="4"/>
  <c r="O64" i="4"/>
  <c r="D66" i="4"/>
  <c r="O66" i="4"/>
  <c r="D67" i="4"/>
  <c r="O67" i="4"/>
  <c r="D68" i="4"/>
  <c r="O68" i="4"/>
  <c r="D69" i="4"/>
  <c r="O69" i="4"/>
  <c r="D37" i="4"/>
  <c r="O37" i="4"/>
  <c r="D70" i="4"/>
  <c r="O70" i="4"/>
  <c r="D71" i="4"/>
  <c r="O71" i="4"/>
  <c r="D72" i="4"/>
  <c r="O72" i="4"/>
  <c r="D73" i="4"/>
  <c r="O73" i="4"/>
  <c r="D79" i="4"/>
  <c r="O79" i="4"/>
  <c r="D56" i="4"/>
  <c r="O56" i="4"/>
  <c r="D80" i="4"/>
  <c r="O80" i="4"/>
  <c r="D81" i="4"/>
  <c r="O81" i="4"/>
  <c r="D78" i="4"/>
  <c r="O78" i="4"/>
  <c r="D82" i="4"/>
  <c r="O82" i="4"/>
  <c r="D157" i="4"/>
  <c r="O157" i="4"/>
  <c r="D83" i="4"/>
  <c r="O83" i="4"/>
  <c r="D10" i="4"/>
  <c r="O10" i="4"/>
  <c r="D84" i="4"/>
  <c r="O84" i="4"/>
  <c r="D159" i="4"/>
  <c r="O159" i="4"/>
  <c r="D86" i="4"/>
  <c r="O86" i="4"/>
  <c r="D17" i="4"/>
  <c r="O17" i="4"/>
  <c r="D87" i="4"/>
  <c r="O87" i="4"/>
  <c r="D88" i="4"/>
  <c r="O88" i="4"/>
  <c r="D90" i="4"/>
  <c r="O90" i="4"/>
  <c r="D89" i="4"/>
  <c r="O89" i="4"/>
  <c r="D93" i="4"/>
  <c r="O93" i="4"/>
  <c r="D92" i="4"/>
  <c r="O92" i="4"/>
  <c r="D94" i="4"/>
  <c r="O94" i="4"/>
  <c r="D95" i="4"/>
  <c r="O95" i="4"/>
  <c r="D96" i="4"/>
  <c r="O96" i="4"/>
  <c r="D98" i="4"/>
  <c r="O98" i="4"/>
  <c r="D99" i="4"/>
  <c r="O99" i="4"/>
  <c r="D101" i="4"/>
  <c r="O101" i="4"/>
  <c r="D141" i="4"/>
  <c r="O141" i="4"/>
  <c r="D102" i="4"/>
  <c r="O102" i="4"/>
  <c r="D27" i="4"/>
  <c r="O27" i="4"/>
  <c r="D103" i="4"/>
  <c r="O103" i="4"/>
  <c r="D140" i="4"/>
  <c r="O140" i="4"/>
  <c r="D105" i="4"/>
  <c r="O105" i="4"/>
  <c r="D104" i="4"/>
  <c r="O104" i="4"/>
  <c r="D55" i="4"/>
  <c r="O55" i="4"/>
  <c r="D106" i="4"/>
  <c r="O106" i="4"/>
  <c r="D107" i="4"/>
  <c r="O107" i="4"/>
  <c r="D163" i="4"/>
  <c r="O163" i="4"/>
  <c r="D75" i="4"/>
  <c r="O75" i="4"/>
  <c r="D109" i="4"/>
  <c r="O109" i="4"/>
  <c r="D108" i="4"/>
  <c r="O108" i="4"/>
  <c r="D110" i="4"/>
  <c r="O110" i="4"/>
  <c r="D111" i="4"/>
  <c r="O111" i="4"/>
  <c r="D113" i="4"/>
  <c r="O113" i="4"/>
  <c r="D112" i="4"/>
  <c r="O112" i="4"/>
  <c r="D114" i="4"/>
  <c r="O114" i="4"/>
  <c r="D19" i="4"/>
  <c r="O19" i="4"/>
  <c r="D116" i="4"/>
  <c r="O116" i="4"/>
  <c r="D115" i="4"/>
  <c r="O115" i="4"/>
  <c r="D118" i="4"/>
  <c r="O118" i="4"/>
  <c r="D117" i="4"/>
  <c r="O117" i="4"/>
  <c r="D120" i="4"/>
  <c r="O120" i="4"/>
  <c r="D122" i="4"/>
  <c r="O122" i="4"/>
  <c r="D123" i="4"/>
  <c r="O123" i="4"/>
  <c r="D121" i="4"/>
  <c r="O121" i="4"/>
  <c r="D28" i="4"/>
  <c r="O28" i="4"/>
  <c r="D124" i="4"/>
  <c r="O124" i="4"/>
  <c r="D125" i="4"/>
  <c r="O125" i="4"/>
  <c r="D126" i="4"/>
  <c r="O126" i="4"/>
  <c r="D129" i="4"/>
  <c r="O129" i="4"/>
  <c r="D128" i="4"/>
  <c r="O128" i="4"/>
  <c r="D130" i="4"/>
  <c r="O130" i="4"/>
  <c r="D131" i="4"/>
  <c r="O131" i="4"/>
  <c r="D132" i="4"/>
  <c r="O132" i="4"/>
  <c r="D133" i="4"/>
  <c r="O133" i="4"/>
  <c r="D137" i="4"/>
  <c r="O137" i="4"/>
  <c r="D135" i="4"/>
  <c r="O135" i="4"/>
  <c r="D136" i="4"/>
  <c r="O136" i="4"/>
  <c r="D138" i="4"/>
  <c r="O138" i="4"/>
  <c r="D43" i="4"/>
  <c r="O43" i="4"/>
  <c r="D142" i="4"/>
  <c r="O142" i="4"/>
  <c r="D154" i="4"/>
  <c r="O154" i="4"/>
  <c r="D143" i="4"/>
  <c r="O143" i="4"/>
  <c r="D144" i="4"/>
  <c r="O144" i="4"/>
  <c r="D145" i="4"/>
  <c r="O145" i="4"/>
  <c r="D165" i="4"/>
  <c r="O165" i="4"/>
  <c r="D146" i="4"/>
  <c r="O146" i="4"/>
  <c r="D148" i="4"/>
  <c r="O148" i="4"/>
  <c r="D147" i="4"/>
  <c r="O147" i="4"/>
  <c r="D149" i="4"/>
  <c r="O149" i="4"/>
  <c r="D150" i="4"/>
  <c r="O150" i="4"/>
  <c r="D151" i="4"/>
  <c r="O151" i="4"/>
  <c r="D152" i="4"/>
  <c r="O152" i="4"/>
  <c r="D153" i="4"/>
  <c r="O153" i="4"/>
  <c r="D155" i="4"/>
  <c r="O155" i="4"/>
  <c r="D156" i="4"/>
  <c r="O156" i="4"/>
  <c r="D57" i="4"/>
  <c r="O57" i="4"/>
  <c r="D158" i="4"/>
  <c r="O158" i="4"/>
  <c r="D161" i="4"/>
  <c r="O161" i="4"/>
  <c r="D160" i="4"/>
  <c r="O160" i="4"/>
  <c r="D25" i="4"/>
  <c r="O25" i="4"/>
  <c r="D26" i="4"/>
  <c r="O26" i="4"/>
  <c r="D74" i="4"/>
  <c r="O74" i="4"/>
  <c r="D166" i="4"/>
  <c r="O166" i="4"/>
  <c r="D167" i="4"/>
  <c r="O167" i="4"/>
  <c r="D169" i="4"/>
  <c r="O169" i="4"/>
  <c r="D168" i="4"/>
  <c r="O168" i="4"/>
  <c r="D77" i="4"/>
  <c r="O77" i="4"/>
  <c r="D173" i="4"/>
  <c r="O173" i="4"/>
  <c r="D174" i="4"/>
  <c r="O174" i="4"/>
  <c r="D175" i="4"/>
  <c r="O175" i="4"/>
  <c r="D176" i="4"/>
  <c r="O176" i="4"/>
  <c r="D177" i="4"/>
  <c r="O177" i="4"/>
  <c r="D139" i="4"/>
  <c r="O139" i="4"/>
  <c r="D162" i="4"/>
  <c r="O162" i="4"/>
  <c r="D164" i="4"/>
  <c r="O164" i="4"/>
  <c r="D97" i="4"/>
  <c r="O97" i="4"/>
  <c r="M2" i="4"/>
  <c r="M3" i="4"/>
  <c r="M6" i="4"/>
  <c r="M24" i="4"/>
  <c r="M134" i="4"/>
  <c r="M76" i="4"/>
  <c r="M5" i="4"/>
  <c r="M7" i="4"/>
  <c r="M172" i="4"/>
  <c r="M8" i="4"/>
  <c r="M9" i="4"/>
  <c r="M12" i="4"/>
  <c r="M171" i="4"/>
  <c r="M170" i="4"/>
  <c r="M14" i="4"/>
  <c r="M15" i="4"/>
  <c r="M11" i="4"/>
  <c r="M18" i="4"/>
  <c r="M21" i="4"/>
  <c r="M22" i="4"/>
  <c r="M16" i="4"/>
  <c r="M23" i="4"/>
  <c r="M29" i="4"/>
  <c r="M30" i="4"/>
  <c r="M31" i="4"/>
  <c r="M32" i="4"/>
  <c r="M33" i="4"/>
  <c r="M34" i="4"/>
  <c r="M35" i="4"/>
  <c r="M38" i="4"/>
  <c r="M36" i="4"/>
  <c r="M40" i="4"/>
  <c r="M20" i="4"/>
  <c r="M39" i="4"/>
  <c r="M100" i="4"/>
  <c r="M41" i="4"/>
  <c r="M91" i="4"/>
  <c r="M42" i="4"/>
  <c r="M52" i="4"/>
  <c r="M13" i="4"/>
  <c r="M44" i="4"/>
  <c r="M45" i="4"/>
  <c r="M46" i="4"/>
  <c r="M47" i="4"/>
  <c r="M48" i="4"/>
  <c r="M50" i="4"/>
  <c r="M49" i="4"/>
  <c r="M51" i="4"/>
  <c r="M62" i="4"/>
  <c r="M127" i="4"/>
  <c r="M53" i="4"/>
  <c r="M54" i="4"/>
  <c r="M58" i="4"/>
  <c r="M4" i="4"/>
  <c r="M60" i="4"/>
  <c r="M59" i="4"/>
  <c r="M61" i="4"/>
  <c r="M85" i="4"/>
  <c r="M119" i="4"/>
  <c r="M63" i="4"/>
  <c r="M65" i="4"/>
  <c r="M64" i="4"/>
  <c r="M66" i="4"/>
  <c r="M67" i="4"/>
  <c r="M68" i="4"/>
  <c r="M69" i="4"/>
  <c r="M37" i="4"/>
  <c r="M70" i="4"/>
  <c r="M71" i="4"/>
  <c r="M72" i="4"/>
  <c r="M73" i="4"/>
  <c r="M79" i="4"/>
  <c r="M56" i="4"/>
  <c r="M80" i="4"/>
  <c r="M81" i="4"/>
  <c r="M78" i="4"/>
  <c r="M82" i="4"/>
  <c r="M157" i="4"/>
  <c r="M83" i="4"/>
  <c r="M10" i="4"/>
  <c r="M84" i="4"/>
  <c r="M159" i="4"/>
  <c r="M86" i="4"/>
  <c r="M17" i="4"/>
  <c r="M87" i="4"/>
  <c r="M88" i="4"/>
  <c r="M90" i="4"/>
  <c r="M89" i="4"/>
  <c r="M93" i="4"/>
  <c r="M92" i="4"/>
  <c r="M94" i="4"/>
  <c r="M95" i="4"/>
  <c r="M96" i="4"/>
  <c r="M98" i="4"/>
  <c r="M99" i="4"/>
  <c r="M101" i="4"/>
  <c r="M141" i="4"/>
  <c r="M102" i="4"/>
  <c r="M27" i="4"/>
  <c r="M103" i="4"/>
  <c r="M140" i="4"/>
  <c r="M105" i="4"/>
  <c r="M104" i="4"/>
  <c r="M55" i="4"/>
  <c r="M106" i="4"/>
  <c r="M107" i="4"/>
  <c r="M163" i="4"/>
  <c r="M75" i="4"/>
  <c r="M109" i="4"/>
  <c r="M108" i="4"/>
  <c r="M110" i="4"/>
  <c r="M111" i="4"/>
  <c r="M113" i="4"/>
  <c r="M112" i="4"/>
  <c r="M114" i="4"/>
  <c r="M19" i="4"/>
  <c r="M116" i="4"/>
  <c r="M115" i="4"/>
  <c r="M118" i="4"/>
  <c r="M117" i="4"/>
  <c r="M120" i="4"/>
  <c r="M122" i="4"/>
  <c r="M123" i="4"/>
  <c r="M121" i="4"/>
  <c r="M28" i="4"/>
  <c r="M124" i="4"/>
  <c r="M125" i="4"/>
  <c r="M126" i="4"/>
  <c r="M129" i="4"/>
  <c r="M128" i="4"/>
  <c r="M130" i="4"/>
  <c r="M131" i="4"/>
  <c r="M132" i="4"/>
  <c r="M133" i="4"/>
  <c r="M137" i="4"/>
  <c r="M135" i="4"/>
  <c r="M136" i="4"/>
  <c r="M138" i="4"/>
  <c r="M43" i="4"/>
  <c r="M142" i="4"/>
  <c r="M154" i="4"/>
  <c r="M143" i="4"/>
  <c r="M144" i="4"/>
  <c r="M145" i="4"/>
  <c r="M165" i="4"/>
  <c r="M146" i="4"/>
  <c r="M148" i="4"/>
  <c r="M147" i="4"/>
  <c r="M149" i="4"/>
  <c r="M150" i="4"/>
  <c r="M151" i="4"/>
  <c r="M152" i="4"/>
  <c r="M153" i="4"/>
  <c r="M155" i="4"/>
  <c r="M156" i="4"/>
  <c r="M57" i="4"/>
  <c r="M158" i="4"/>
  <c r="M161" i="4"/>
  <c r="M160" i="4"/>
  <c r="M25" i="4"/>
  <c r="M26" i="4"/>
  <c r="M74" i="4"/>
  <c r="M166" i="4"/>
  <c r="M167" i="4"/>
  <c r="M169" i="4"/>
  <c r="M168" i="4"/>
  <c r="M77" i="4"/>
  <c r="M173" i="4"/>
  <c r="M174" i="4"/>
  <c r="M175" i="4"/>
  <c r="M176" i="4"/>
  <c r="M177" i="4"/>
  <c r="M139" i="4"/>
  <c r="M162" i="4"/>
  <c r="M164" i="4"/>
  <c r="M97" i="4"/>
  <c r="K3" i="4"/>
  <c r="K6" i="4"/>
  <c r="K24" i="4"/>
  <c r="K134" i="4"/>
  <c r="K76" i="4"/>
  <c r="K5" i="4"/>
  <c r="K7" i="4"/>
  <c r="K172" i="4"/>
  <c r="K8" i="4"/>
  <c r="K9" i="4"/>
  <c r="K12" i="4"/>
  <c r="K171" i="4"/>
  <c r="K170" i="4"/>
  <c r="K14" i="4"/>
  <c r="K15" i="4"/>
  <c r="K11" i="4"/>
  <c r="K18" i="4"/>
  <c r="K21" i="4"/>
  <c r="K22" i="4"/>
  <c r="K16" i="4"/>
  <c r="K23" i="4"/>
  <c r="K29" i="4"/>
  <c r="K30" i="4"/>
  <c r="K31" i="4"/>
  <c r="K32" i="4"/>
  <c r="K33" i="4"/>
  <c r="K34" i="4"/>
  <c r="K35" i="4"/>
  <c r="K38" i="4"/>
  <c r="K36" i="4"/>
  <c r="K40" i="4"/>
  <c r="K20" i="4"/>
  <c r="K39" i="4"/>
  <c r="K100" i="4"/>
  <c r="K41" i="4"/>
  <c r="K91" i="4"/>
  <c r="K42" i="4"/>
  <c r="K52" i="4"/>
  <c r="K13" i="4"/>
  <c r="K44" i="4"/>
  <c r="K45" i="4"/>
  <c r="K46" i="4"/>
  <c r="K47" i="4"/>
  <c r="K48" i="4"/>
  <c r="K50" i="4"/>
  <c r="K49" i="4"/>
  <c r="K51" i="4"/>
  <c r="K62" i="4"/>
  <c r="K127" i="4"/>
  <c r="K53" i="4"/>
  <c r="K54" i="4"/>
  <c r="K58" i="4"/>
  <c r="K4" i="4"/>
  <c r="K60" i="4"/>
  <c r="K59" i="4"/>
  <c r="K61" i="4"/>
  <c r="K85" i="4"/>
  <c r="K119" i="4"/>
  <c r="K63" i="4"/>
  <c r="K65" i="4"/>
  <c r="K64" i="4"/>
  <c r="K66" i="4"/>
  <c r="K67" i="4"/>
  <c r="K68" i="4"/>
  <c r="K69" i="4"/>
  <c r="K37" i="4"/>
  <c r="K70" i="4"/>
  <c r="K71" i="4"/>
  <c r="K72" i="4"/>
  <c r="K73" i="4"/>
  <c r="K79" i="4"/>
  <c r="K56" i="4"/>
  <c r="K80" i="4"/>
  <c r="K81" i="4"/>
  <c r="K78" i="4"/>
  <c r="K82" i="4"/>
  <c r="K157" i="4"/>
  <c r="K83" i="4"/>
  <c r="K10" i="4"/>
  <c r="K84" i="4"/>
  <c r="K159" i="4"/>
  <c r="K86" i="4"/>
  <c r="K17" i="4"/>
  <c r="K87" i="4"/>
  <c r="K88" i="4"/>
  <c r="K90" i="4"/>
  <c r="K89" i="4"/>
  <c r="K93" i="4"/>
  <c r="K92" i="4"/>
  <c r="K94" i="4"/>
  <c r="K95" i="4"/>
  <c r="K96" i="4"/>
  <c r="K98" i="4"/>
  <c r="K99" i="4"/>
  <c r="K101" i="4"/>
  <c r="K141" i="4"/>
  <c r="K102" i="4"/>
  <c r="K27" i="4"/>
  <c r="K103" i="4"/>
  <c r="K140" i="4"/>
  <c r="K105" i="4"/>
  <c r="K104" i="4"/>
  <c r="K55" i="4"/>
  <c r="K106" i="4"/>
  <c r="K107" i="4"/>
  <c r="K163" i="4"/>
  <c r="K75" i="4"/>
  <c r="K109" i="4"/>
  <c r="K108" i="4"/>
  <c r="K110" i="4"/>
  <c r="K111" i="4"/>
  <c r="K113" i="4"/>
  <c r="K112" i="4"/>
  <c r="K114" i="4"/>
  <c r="K19" i="4"/>
  <c r="K116" i="4"/>
  <c r="K115" i="4"/>
  <c r="K118" i="4"/>
  <c r="K117" i="4"/>
  <c r="K120" i="4"/>
  <c r="K122" i="4"/>
  <c r="K123" i="4"/>
  <c r="K121" i="4"/>
  <c r="K28" i="4"/>
  <c r="K124" i="4"/>
  <c r="K125" i="4"/>
  <c r="K126" i="4"/>
  <c r="K129" i="4"/>
  <c r="K128" i="4"/>
  <c r="K130" i="4"/>
  <c r="K131" i="4"/>
  <c r="K132" i="4"/>
  <c r="K133" i="4"/>
  <c r="K137" i="4"/>
  <c r="K135" i="4"/>
  <c r="K136" i="4"/>
  <c r="K138" i="4"/>
  <c r="K43" i="4"/>
  <c r="K142" i="4"/>
  <c r="K154" i="4"/>
  <c r="K143" i="4"/>
  <c r="K144" i="4"/>
  <c r="K145" i="4"/>
  <c r="K165" i="4"/>
  <c r="K146" i="4"/>
  <c r="K148" i="4"/>
  <c r="K147" i="4"/>
  <c r="K149" i="4"/>
  <c r="K150" i="4"/>
  <c r="K151" i="4"/>
  <c r="K152" i="4"/>
  <c r="K153" i="4"/>
  <c r="K155" i="4"/>
  <c r="K156" i="4"/>
  <c r="K57" i="4"/>
  <c r="K158" i="4"/>
  <c r="K161" i="4"/>
  <c r="K160" i="4"/>
  <c r="K25" i="4"/>
  <c r="K26" i="4"/>
  <c r="K74" i="4"/>
  <c r="K166" i="4"/>
  <c r="K167" i="4"/>
  <c r="K169" i="4"/>
  <c r="K168" i="4"/>
  <c r="K77" i="4"/>
  <c r="K173" i="4"/>
  <c r="K174" i="4"/>
  <c r="K175" i="4"/>
  <c r="K176" i="4"/>
  <c r="K177" i="4"/>
  <c r="K139" i="4"/>
  <c r="K162" i="4"/>
  <c r="K164" i="4"/>
  <c r="K97" i="4"/>
  <c r="K2" i="4"/>
  <c r="I2" i="4"/>
  <c r="I3" i="4"/>
  <c r="I6" i="4"/>
  <c r="I24" i="4"/>
  <c r="I134" i="4"/>
  <c r="I76" i="4"/>
  <c r="I5" i="4"/>
  <c r="I7" i="4"/>
  <c r="I172" i="4"/>
  <c r="I8" i="4"/>
  <c r="I9" i="4"/>
  <c r="I12" i="4"/>
  <c r="I171" i="4"/>
  <c r="I170" i="4"/>
  <c r="I14" i="4"/>
  <c r="I15" i="4"/>
  <c r="I11" i="4"/>
  <c r="I18" i="4"/>
  <c r="I22" i="4"/>
  <c r="I16" i="4"/>
  <c r="I23" i="4"/>
  <c r="I29" i="4"/>
  <c r="I30" i="4"/>
  <c r="I31" i="4"/>
  <c r="I32" i="4"/>
  <c r="I33" i="4"/>
  <c r="I34" i="4"/>
  <c r="I35" i="4"/>
  <c r="I38" i="4"/>
  <c r="I36" i="4"/>
  <c r="I40" i="4"/>
  <c r="I20" i="4"/>
  <c r="I39" i="4"/>
  <c r="I100" i="4"/>
  <c r="I41" i="4"/>
  <c r="I91" i="4"/>
  <c r="I42" i="4"/>
  <c r="I52" i="4"/>
  <c r="I13" i="4"/>
  <c r="I44" i="4"/>
  <c r="I45" i="4"/>
  <c r="I46" i="4"/>
  <c r="I47" i="4"/>
  <c r="I48" i="4"/>
  <c r="I50" i="4"/>
  <c r="I49" i="4"/>
  <c r="I51" i="4"/>
  <c r="I62" i="4"/>
  <c r="I127" i="4"/>
  <c r="I53" i="4"/>
  <c r="I54" i="4"/>
  <c r="I58" i="4"/>
  <c r="I4" i="4"/>
  <c r="I60" i="4"/>
  <c r="I59" i="4"/>
  <c r="I61" i="4"/>
  <c r="I85" i="4"/>
  <c r="I119" i="4"/>
  <c r="I63" i="4"/>
  <c r="I65" i="4"/>
  <c r="I64" i="4"/>
  <c r="I66" i="4"/>
  <c r="I67" i="4"/>
  <c r="I68" i="4"/>
  <c r="I69" i="4"/>
  <c r="I37" i="4"/>
  <c r="I70" i="4"/>
  <c r="I71" i="4"/>
  <c r="I72" i="4"/>
  <c r="I73" i="4"/>
  <c r="I79" i="4"/>
  <c r="I56" i="4"/>
  <c r="I80" i="4"/>
  <c r="I81" i="4"/>
  <c r="I78" i="4"/>
  <c r="I82" i="4"/>
  <c r="I157" i="4"/>
  <c r="I83" i="4"/>
  <c r="I10" i="4"/>
  <c r="I84" i="4"/>
  <c r="I159" i="4"/>
  <c r="I86" i="4"/>
  <c r="I17" i="4"/>
  <c r="I87" i="4"/>
  <c r="I88" i="4"/>
  <c r="I90" i="4"/>
  <c r="I89" i="4"/>
  <c r="I93" i="4"/>
  <c r="I92" i="4"/>
  <c r="I94" i="4"/>
  <c r="I95" i="4"/>
  <c r="I96" i="4"/>
  <c r="I98" i="4"/>
  <c r="I99" i="4"/>
  <c r="I101" i="4"/>
  <c r="I141" i="4"/>
  <c r="I102" i="4"/>
  <c r="I27" i="4"/>
  <c r="I103" i="4"/>
  <c r="I140" i="4"/>
  <c r="I105" i="4"/>
  <c r="I104" i="4"/>
  <c r="I55" i="4"/>
  <c r="I106" i="4"/>
  <c r="I107" i="4"/>
  <c r="I163" i="4"/>
  <c r="I75" i="4"/>
  <c r="I109" i="4"/>
  <c r="I108" i="4"/>
  <c r="I110" i="4"/>
  <c r="I111" i="4"/>
  <c r="I113" i="4"/>
  <c r="I112" i="4"/>
  <c r="I114" i="4"/>
  <c r="I19" i="4"/>
  <c r="I116" i="4"/>
  <c r="I115" i="4"/>
  <c r="I118" i="4"/>
  <c r="I117" i="4"/>
  <c r="I120" i="4"/>
  <c r="I122" i="4"/>
  <c r="I123" i="4"/>
  <c r="I121" i="4"/>
  <c r="I28" i="4"/>
  <c r="I124" i="4"/>
  <c r="I125" i="4"/>
  <c r="I126" i="4"/>
  <c r="I129" i="4"/>
  <c r="I128" i="4"/>
  <c r="I130" i="4"/>
  <c r="I131" i="4"/>
  <c r="I132" i="4"/>
  <c r="I133" i="4"/>
  <c r="I137" i="4"/>
  <c r="I135" i="4"/>
  <c r="I136" i="4"/>
  <c r="I138" i="4"/>
  <c r="I43" i="4"/>
  <c r="I142" i="4"/>
  <c r="I154" i="4"/>
  <c r="I143" i="4"/>
  <c r="I144" i="4"/>
  <c r="I145" i="4"/>
  <c r="I165" i="4"/>
  <c r="I146" i="4"/>
  <c r="I148" i="4"/>
  <c r="I147" i="4"/>
  <c r="I149" i="4"/>
  <c r="I150" i="4"/>
  <c r="I151" i="4"/>
  <c r="I152" i="4"/>
  <c r="I153" i="4"/>
  <c r="I155" i="4"/>
  <c r="I156" i="4"/>
  <c r="I57" i="4"/>
  <c r="I158" i="4"/>
  <c r="I161" i="4"/>
  <c r="I160" i="4"/>
  <c r="I25" i="4"/>
  <c r="I26" i="4"/>
  <c r="I74" i="4"/>
  <c r="I166" i="4"/>
  <c r="I167" i="4"/>
  <c r="I169" i="4"/>
  <c r="I168" i="4"/>
  <c r="I77" i="4"/>
  <c r="I173" i="4"/>
  <c r="I174" i="4"/>
  <c r="I175" i="4"/>
  <c r="I176" i="4"/>
  <c r="I177" i="4"/>
  <c r="I139" i="4"/>
  <c r="I162" i="4"/>
  <c r="I164" i="4"/>
  <c r="I97" i="4"/>
  <c r="G2" i="4"/>
  <c r="G3" i="4"/>
  <c r="G6" i="4"/>
  <c r="G24" i="4"/>
  <c r="G134" i="4"/>
  <c r="G76" i="4"/>
  <c r="G5" i="4"/>
  <c r="G7" i="4"/>
  <c r="G172" i="4"/>
  <c r="G8" i="4"/>
  <c r="G9" i="4"/>
  <c r="G12" i="4"/>
  <c r="G171" i="4"/>
  <c r="G170" i="4"/>
  <c r="G14" i="4"/>
  <c r="G15" i="4"/>
  <c r="G11" i="4"/>
  <c r="G18" i="4"/>
  <c r="G21" i="4"/>
  <c r="G22" i="4"/>
  <c r="G16" i="4"/>
  <c r="G23" i="4"/>
  <c r="G29" i="4"/>
  <c r="G30" i="4"/>
  <c r="G31" i="4"/>
  <c r="G32" i="4"/>
  <c r="G33" i="4"/>
  <c r="G34" i="4"/>
  <c r="G35" i="4"/>
  <c r="G38" i="4"/>
  <c r="G36" i="4"/>
  <c r="G40" i="4"/>
  <c r="G20" i="4"/>
  <c r="G39" i="4"/>
  <c r="G100" i="4"/>
  <c r="G41" i="4"/>
  <c r="G91" i="4"/>
  <c r="G42" i="4"/>
  <c r="G52" i="4"/>
  <c r="G13" i="4"/>
  <c r="G44" i="4"/>
  <c r="G45" i="4"/>
  <c r="G46" i="4"/>
  <c r="G47" i="4"/>
  <c r="G48" i="4"/>
  <c r="G50" i="4"/>
  <c r="G49" i="4"/>
  <c r="G51" i="4"/>
  <c r="G62" i="4"/>
  <c r="G127" i="4"/>
  <c r="G53" i="4"/>
  <c r="G54" i="4"/>
  <c r="G58" i="4"/>
  <c r="G4" i="4"/>
  <c r="G60" i="4"/>
  <c r="G59" i="4"/>
  <c r="G61" i="4"/>
  <c r="G85" i="4"/>
  <c r="G119" i="4"/>
  <c r="G63" i="4"/>
  <c r="G65" i="4"/>
  <c r="G64" i="4"/>
  <c r="G66" i="4"/>
  <c r="G67" i="4"/>
  <c r="G68" i="4"/>
  <c r="G69" i="4"/>
  <c r="G37" i="4"/>
  <c r="G70" i="4"/>
  <c r="G71" i="4"/>
  <c r="G72" i="4"/>
  <c r="G73" i="4"/>
  <c r="G79" i="4"/>
  <c r="G56" i="4"/>
  <c r="G80" i="4"/>
  <c r="G81" i="4"/>
  <c r="G78" i="4"/>
  <c r="G82" i="4"/>
  <c r="G157" i="4"/>
  <c r="G83" i="4"/>
  <c r="G10" i="4"/>
  <c r="G84" i="4"/>
  <c r="G159" i="4"/>
  <c r="G86" i="4"/>
  <c r="G17" i="4"/>
  <c r="G87" i="4"/>
  <c r="G88" i="4"/>
  <c r="G90" i="4"/>
  <c r="G89" i="4"/>
  <c r="G93" i="4"/>
  <c r="G92" i="4"/>
  <c r="G94" i="4"/>
  <c r="G95" i="4"/>
  <c r="G96" i="4"/>
  <c r="G98" i="4"/>
  <c r="G99" i="4"/>
  <c r="G101" i="4"/>
  <c r="G141" i="4"/>
  <c r="G102" i="4"/>
  <c r="G27" i="4"/>
  <c r="G103" i="4"/>
  <c r="G140" i="4"/>
  <c r="G105" i="4"/>
  <c r="G104" i="4"/>
  <c r="G55" i="4"/>
  <c r="G106" i="4"/>
  <c r="G107" i="4"/>
  <c r="G163" i="4"/>
  <c r="G75" i="4"/>
  <c r="G109" i="4"/>
  <c r="G108" i="4"/>
  <c r="G110" i="4"/>
  <c r="G111" i="4"/>
  <c r="G113" i="4"/>
  <c r="G112" i="4"/>
  <c r="G114" i="4"/>
  <c r="G19" i="4"/>
  <c r="G116" i="4"/>
  <c r="G115" i="4"/>
  <c r="G118" i="4"/>
  <c r="G117" i="4"/>
  <c r="G120" i="4"/>
  <c r="G122" i="4"/>
  <c r="G123" i="4"/>
  <c r="G121" i="4"/>
  <c r="G28" i="4"/>
  <c r="G124" i="4"/>
  <c r="G125" i="4"/>
  <c r="G126" i="4"/>
  <c r="G129" i="4"/>
  <c r="G128" i="4"/>
  <c r="G130" i="4"/>
  <c r="G131" i="4"/>
  <c r="G132" i="4"/>
  <c r="G133" i="4"/>
  <c r="G137" i="4"/>
  <c r="G135" i="4"/>
  <c r="G136" i="4"/>
  <c r="G138" i="4"/>
  <c r="G43" i="4"/>
  <c r="G142" i="4"/>
  <c r="G154" i="4"/>
  <c r="G143" i="4"/>
  <c r="G144" i="4"/>
  <c r="G145" i="4"/>
  <c r="G165" i="4"/>
  <c r="G146" i="4"/>
  <c r="G148" i="4"/>
  <c r="G147" i="4"/>
  <c r="G149" i="4"/>
  <c r="G150" i="4"/>
  <c r="G151" i="4"/>
  <c r="G152" i="4"/>
  <c r="G153" i="4"/>
  <c r="G155" i="4"/>
  <c r="G156" i="4"/>
  <c r="G57" i="4"/>
  <c r="G158" i="4"/>
  <c r="G161" i="4"/>
  <c r="G160" i="4"/>
  <c r="G25" i="4"/>
  <c r="G26" i="4"/>
  <c r="G74" i="4"/>
  <c r="G166" i="4"/>
  <c r="G167" i="4"/>
  <c r="G169" i="4"/>
  <c r="G168" i="4"/>
  <c r="G77" i="4"/>
  <c r="G173" i="4"/>
  <c r="G174" i="4"/>
  <c r="G175" i="4"/>
  <c r="G176" i="4"/>
  <c r="G177" i="4"/>
  <c r="G139" i="4"/>
  <c r="G162" i="4"/>
  <c r="G164" i="4"/>
  <c r="G97" i="4"/>
  <c r="B3" i="4"/>
  <c r="C3" i="4"/>
  <c r="E3" i="4"/>
  <c r="F3" i="4"/>
  <c r="B6" i="4"/>
  <c r="C6" i="4"/>
  <c r="E6" i="4"/>
  <c r="F6" i="4"/>
  <c r="B24" i="4"/>
  <c r="C24" i="4"/>
  <c r="E24" i="4"/>
  <c r="F24" i="4"/>
  <c r="B134" i="4"/>
  <c r="C134" i="4"/>
  <c r="E134" i="4"/>
  <c r="F134" i="4"/>
  <c r="B76" i="4"/>
  <c r="C76" i="4"/>
  <c r="E76" i="4"/>
  <c r="F76" i="4"/>
  <c r="B5" i="4"/>
  <c r="C5" i="4"/>
  <c r="E5" i="4"/>
  <c r="F5" i="4"/>
  <c r="B7" i="4"/>
  <c r="C7" i="4"/>
  <c r="E7" i="4"/>
  <c r="F7" i="4"/>
  <c r="B172" i="4"/>
  <c r="C172" i="4"/>
  <c r="E172" i="4"/>
  <c r="F172" i="4"/>
  <c r="B8" i="4"/>
  <c r="C8" i="4"/>
  <c r="E8" i="4"/>
  <c r="F8" i="4"/>
  <c r="B9" i="4"/>
  <c r="C9" i="4"/>
  <c r="E9" i="4"/>
  <c r="F9" i="4"/>
  <c r="B12" i="4"/>
  <c r="C12" i="4"/>
  <c r="E12" i="4"/>
  <c r="F12" i="4"/>
  <c r="B171" i="4"/>
  <c r="C171" i="4"/>
  <c r="E171" i="4"/>
  <c r="F171" i="4"/>
  <c r="B170" i="4"/>
  <c r="C170" i="4"/>
  <c r="E170" i="4"/>
  <c r="F170" i="4"/>
  <c r="B14" i="4"/>
  <c r="C14" i="4"/>
  <c r="E14" i="4"/>
  <c r="F14" i="4"/>
  <c r="B15" i="4"/>
  <c r="C15" i="4"/>
  <c r="E15" i="4"/>
  <c r="F15" i="4"/>
  <c r="B11" i="4"/>
  <c r="C11" i="4"/>
  <c r="E11" i="4"/>
  <c r="F11" i="4"/>
  <c r="B18" i="4"/>
  <c r="C18" i="4"/>
  <c r="E18" i="4"/>
  <c r="F18" i="4"/>
  <c r="B21" i="4"/>
  <c r="C21" i="4"/>
  <c r="E21" i="4"/>
  <c r="F21" i="4"/>
  <c r="B22" i="4"/>
  <c r="C22" i="4"/>
  <c r="E22" i="4"/>
  <c r="F22" i="4"/>
  <c r="B16" i="4"/>
  <c r="C16" i="4"/>
  <c r="E16" i="4"/>
  <c r="F16" i="4"/>
  <c r="B23" i="4"/>
  <c r="C23" i="4"/>
  <c r="E23" i="4"/>
  <c r="F23" i="4"/>
  <c r="B29" i="4"/>
  <c r="C29" i="4"/>
  <c r="E29" i="4"/>
  <c r="F29" i="4"/>
  <c r="B30" i="4"/>
  <c r="C30" i="4"/>
  <c r="E30" i="4"/>
  <c r="F30" i="4"/>
  <c r="B31" i="4"/>
  <c r="C31" i="4"/>
  <c r="E31" i="4"/>
  <c r="F31" i="4"/>
  <c r="B32" i="4"/>
  <c r="C32" i="4"/>
  <c r="E32" i="4"/>
  <c r="F32" i="4"/>
  <c r="B33" i="4"/>
  <c r="C33" i="4"/>
  <c r="E33" i="4"/>
  <c r="F33" i="4"/>
  <c r="B34" i="4"/>
  <c r="C34" i="4"/>
  <c r="E34" i="4"/>
  <c r="F34" i="4"/>
  <c r="B35" i="4"/>
  <c r="C35" i="4"/>
  <c r="E35" i="4"/>
  <c r="F35" i="4"/>
  <c r="B38" i="4"/>
  <c r="C38" i="4"/>
  <c r="E38" i="4"/>
  <c r="F38" i="4"/>
  <c r="B36" i="4"/>
  <c r="C36" i="4"/>
  <c r="E36" i="4"/>
  <c r="F36" i="4"/>
  <c r="B40" i="4"/>
  <c r="C40" i="4"/>
  <c r="E40" i="4"/>
  <c r="F40" i="4"/>
  <c r="B20" i="4"/>
  <c r="C20" i="4"/>
  <c r="E20" i="4"/>
  <c r="F20" i="4"/>
  <c r="B39" i="4"/>
  <c r="C39" i="4"/>
  <c r="E39" i="4"/>
  <c r="F39" i="4"/>
  <c r="B100" i="4"/>
  <c r="C100" i="4"/>
  <c r="E100" i="4"/>
  <c r="F100" i="4"/>
  <c r="B41" i="4"/>
  <c r="C41" i="4"/>
  <c r="E41" i="4"/>
  <c r="F41" i="4"/>
  <c r="B91" i="4"/>
  <c r="C91" i="4"/>
  <c r="E91" i="4"/>
  <c r="F91" i="4"/>
  <c r="B42" i="4"/>
  <c r="C42" i="4"/>
  <c r="E42" i="4"/>
  <c r="F42" i="4"/>
  <c r="B52" i="4"/>
  <c r="C52" i="4"/>
  <c r="E52" i="4"/>
  <c r="F52" i="4"/>
  <c r="B13" i="4"/>
  <c r="C13" i="4"/>
  <c r="E13" i="4"/>
  <c r="F13" i="4"/>
  <c r="B44" i="4"/>
  <c r="C44" i="4"/>
  <c r="E44" i="4"/>
  <c r="F44" i="4"/>
  <c r="B45" i="4"/>
  <c r="C45" i="4"/>
  <c r="E45" i="4"/>
  <c r="F45" i="4"/>
  <c r="B46" i="4"/>
  <c r="C46" i="4"/>
  <c r="E46" i="4"/>
  <c r="F46" i="4"/>
  <c r="B47" i="4"/>
  <c r="C47" i="4"/>
  <c r="E47" i="4"/>
  <c r="F47" i="4"/>
  <c r="B48" i="4"/>
  <c r="C48" i="4"/>
  <c r="E48" i="4"/>
  <c r="F48" i="4"/>
  <c r="B50" i="4"/>
  <c r="C50" i="4"/>
  <c r="E50" i="4"/>
  <c r="F50" i="4"/>
  <c r="B49" i="4"/>
  <c r="C49" i="4"/>
  <c r="E49" i="4"/>
  <c r="F49" i="4"/>
  <c r="B51" i="4"/>
  <c r="C51" i="4"/>
  <c r="E51" i="4"/>
  <c r="F51" i="4"/>
  <c r="B62" i="4"/>
  <c r="C62" i="4"/>
  <c r="E62" i="4"/>
  <c r="F62" i="4"/>
  <c r="B127" i="4"/>
  <c r="C127" i="4"/>
  <c r="E127" i="4"/>
  <c r="F127" i="4"/>
  <c r="B53" i="4"/>
  <c r="C53" i="4"/>
  <c r="E53" i="4"/>
  <c r="F53" i="4"/>
  <c r="B54" i="4"/>
  <c r="C54" i="4"/>
  <c r="E54" i="4"/>
  <c r="F54" i="4"/>
  <c r="B58" i="4"/>
  <c r="C58" i="4"/>
  <c r="E58" i="4"/>
  <c r="F58" i="4"/>
  <c r="B4" i="4"/>
  <c r="C4" i="4"/>
  <c r="E4" i="4"/>
  <c r="F4" i="4"/>
  <c r="B60" i="4"/>
  <c r="C60" i="4"/>
  <c r="E60" i="4"/>
  <c r="F60" i="4"/>
  <c r="B59" i="4"/>
  <c r="C59" i="4"/>
  <c r="E59" i="4"/>
  <c r="F59" i="4"/>
  <c r="B61" i="4"/>
  <c r="C61" i="4"/>
  <c r="E61" i="4"/>
  <c r="F61" i="4"/>
  <c r="B85" i="4"/>
  <c r="C85" i="4"/>
  <c r="E85" i="4"/>
  <c r="F85" i="4"/>
  <c r="B119" i="4"/>
  <c r="C119" i="4"/>
  <c r="E119" i="4"/>
  <c r="F119" i="4"/>
  <c r="B63" i="4"/>
  <c r="C63" i="4"/>
  <c r="E63" i="4"/>
  <c r="F63" i="4"/>
  <c r="B65" i="4"/>
  <c r="C65" i="4"/>
  <c r="E65" i="4"/>
  <c r="F65" i="4"/>
  <c r="B64" i="4"/>
  <c r="C64" i="4"/>
  <c r="E64" i="4"/>
  <c r="F64" i="4"/>
  <c r="B66" i="4"/>
  <c r="C66" i="4"/>
  <c r="E66" i="4"/>
  <c r="F66" i="4"/>
  <c r="B67" i="4"/>
  <c r="C67" i="4"/>
  <c r="E67" i="4"/>
  <c r="F67" i="4"/>
  <c r="B68" i="4"/>
  <c r="C68" i="4"/>
  <c r="E68" i="4"/>
  <c r="F68" i="4"/>
  <c r="B69" i="4"/>
  <c r="C69" i="4"/>
  <c r="E69" i="4"/>
  <c r="F69" i="4"/>
  <c r="B37" i="4"/>
  <c r="C37" i="4"/>
  <c r="E37" i="4"/>
  <c r="F37" i="4"/>
  <c r="B70" i="4"/>
  <c r="C70" i="4"/>
  <c r="E70" i="4"/>
  <c r="F70" i="4"/>
  <c r="B71" i="4"/>
  <c r="C71" i="4"/>
  <c r="E71" i="4"/>
  <c r="F71" i="4"/>
  <c r="B72" i="4"/>
  <c r="C72" i="4"/>
  <c r="E72" i="4"/>
  <c r="F72" i="4"/>
  <c r="B73" i="4"/>
  <c r="C73" i="4"/>
  <c r="E73" i="4"/>
  <c r="F73" i="4"/>
  <c r="B79" i="4"/>
  <c r="C79" i="4"/>
  <c r="E79" i="4"/>
  <c r="F79" i="4"/>
  <c r="B56" i="4"/>
  <c r="C56" i="4"/>
  <c r="E56" i="4"/>
  <c r="F56" i="4"/>
  <c r="B80" i="4"/>
  <c r="C80" i="4"/>
  <c r="E80" i="4"/>
  <c r="F80" i="4"/>
  <c r="B81" i="4"/>
  <c r="C81" i="4"/>
  <c r="E81" i="4"/>
  <c r="F81" i="4"/>
  <c r="B78" i="4"/>
  <c r="C78" i="4"/>
  <c r="E78" i="4"/>
  <c r="F78" i="4"/>
  <c r="B82" i="4"/>
  <c r="C82" i="4"/>
  <c r="E82" i="4"/>
  <c r="F82" i="4"/>
  <c r="B157" i="4"/>
  <c r="C157" i="4"/>
  <c r="E157" i="4"/>
  <c r="F157" i="4"/>
  <c r="B83" i="4"/>
  <c r="C83" i="4"/>
  <c r="E83" i="4"/>
  <c r="F83" i="4"/>
  <c r="B10" i="4"/>
  <c r="C10" i="4"/>
  <c r="E10" i="4"/>
  <c r="F10" i="4"/>
  <c r="B84" i="4"/>
  <c r="C84" i="4"/>
  <c r="E84" i="4"/>
  <c r="F84" i="4"/>
  <c r="B159" i="4"/>
  <c r="C159" i="4"/>
  <c r="E159" i="4"/>
  <c r="F159" i="4"/>
  <c r="B86" i="4"/>
  <c r="C86" i="4"/>
  <c r="E86" i="4"/>
  <c r="F86" i="4"/>
  <c r="B17" i="4"/>
  <c r="C17" i="4"/>
  <c r="E17" i="4"/>
  <c r="F17" i="4"/>
  <c r="B87" i="4"/>
  <c r="C87" i="4"/>
  <c r="E87" i="4"/>
  <c r="F87" i="4"/>
  <c r="B88" i="4"/>
  <c r="C88" i="4"/>
  <c r="E88" i="4"/>
  <c r="F88" i="4"/>
  <c r="B90" i="4"/>
  <c r="C90" i="4"/>
  <c r="E90" i="4"/>
  <c r="F90" i="4"/>
  <c r="B89" i="4"/>
  <c r="C89" i="4"/>
  <c r="E89" i="4"/>
  <c r="F89" i="4"/>
  <c r="B93" i="4"/>
  <c r="C93" i="4"/>
  <c r="E93" i="4"/>
  <c r="F93" i="4"/>
  <c r="B92" i="4"/>
  <c r="C92" i="4"/>
  <c r="E92" i="4"/>
  <c r="F92" i="4"/>
  <c r="B94" i="4"/>
  <c r="C94" i="4"/>
  <c r="E94" i="4"/>
  <c r="F94" i="4"/>
  <c r="B95" i="4"/>
  <c r="C95" i="4"/>
  <c r="E95" i="4"/>
  <c r="F95" i="4"/>
  <c r="B96" i="4"/>
  <c r="C96" i="4"/>
  <c r="E96" i="4"/>
  <c r="F96" i="4"/>
  <c r="B98" i="4"/>
  <c r="C98" i="4"/>
  <c r="E98" i="4"/>
  <c r="F98" i="4"/>
  <c r="B99" i="4"/>
  <c r="C99" i="4"/>
  <c r="E99" i="4"/>
  <c r="F99" i="4"/>
  <c r="B101" i="4"/>
  <c r="C101" i="4"/>
  <c r="E101" i="4"/>
  <c r="F101" i="4"/>
  <c r="B141" i="4"/>
  <c r="C141" i="4"/>
  <c r="E141" i="4"/>
  <c r="F141" i="4"/>
  <c r="B102" i="4"/>
  <c r="C102" i="4"/>
  <c r="E102" i="4"/>
  <c r="F102" i="4"/>
  <c r="B27" i="4"/>
  <c r="C27" i="4"/>
  <c r="E27" i="4"/>
  <c r="F27" i="4"/>
  <c r="B103" i="4"/>
  <c r="C103" i="4"/>
  <c r="E103" i="4"/>
  <c r="F103" i="4"/>
  <c r="B140" i="4"/>
  <c r="C140" i="4"/>
  <c r="E140" i="4"/>
  <c r="F140" i="4"/>
  <c r="B105" i="4"/>
  <c r="C105" i="4"/>
  <c r="E105" i="4"/>
  <c r="F105" i="4"/>
  <c r="B104" i="4"/>
  <c r="C104" i="4"/>
  <c r="E104" i="4"/>
  <c r="F104" i="4"/>
  <c r="B55" i="4"/>
  <c r="C55" i="4"/>
  <c r="E55" i="4"/>
  <c r="F55" i="4"/>
  <c r="B106" i="4"/>
  <c r="C106" i="4"/>
  <c r="E106" i="4"/>
  <c r="F106" i="4"/>
  <c r="B107" i="4"/>
  <c r="C107" i="4"/>
  <c r="E107" i="4"/>
  <c r="F107" i="4"/>
  <c r="B163" i="4"/>
  <c r="C163" i="4"/>
  <c r="E163" i="4"/>
  <c r="F163" i="4"/>
  <c r="B75" i="4"/>
  <c r="C75" i="4"/>
  <c r="E75" i="4"/>
  <c r="F75" i="4"/>
  <c r="B109" i="4"/>
  <c r="C109" i="4"/>
  <c r="E109" i="4"/>
  <c r="F109" i="4"/>
  <c r="B108" i="4"/>
  <c r="C108" i="4"/>
  <c r="E108" i="4"/>
  <c r="F108" i="4"/>
  <c r="B110" i="4"/>
  <c r="C110" i="4"/>
  <c r="E110" i="4"/>
  <c r="F110" i="4"/>
  <c r="B111" i="4"/>
  <c r="C111" i="4"/>
  <c r="E111" i="4"/>
  <c r="F111" i="4"/>
  <c r="B113" i="4"/>
  <c r="C113" i="4"/>
  <c r="E113" i="4"/>
  <c r="F113" i="4"/>
  <c r="B112" i="4"/>
  <c r="C112" i="4"/>
  <c r="E112" i="4"/>
  <c r="F112" i="4"/>
  <c r="B114" i="4"/>
  <c r="C114" i="4"/>
  <c r="E114" i="4"/>
  <c r="F114" i="4"/>
  <c r="B19" i="4"/>
  <c r="C19" i="4"/>
  <c r="E19" i="4"/>
  <c r="F19" i="4"/>
  <c r="B116" i="4"/>
  <c r="C116" i="4"/>
  <c r="E116" i="4"/>
  <c r="F116" i="4"/>
  <c r="B115" i="4"/>
  <c r="C115" i="4"/>
  <c r="E115" i="4"/>
  <c r="F115" i="4"/>
  <c r="B118" i="4"/>
  <c r="C118" i="4"/>
  <c r="E118" i="4"/>
  <c r="F118" i="4"/>
  <c r="B117" i="4"/>
  <c r="C117" i="4"/>
  <c r="E117" i="4"/>
  <c r="F117" i="4"/>
  <c r="B120" i="4"/>
  <c r="C120" i="4"/>
  <c r="E120" i="4"/>
  <c r="F120" i="4"/>
  <c r="B122" i="4"/>
  <c r="C122" i="4"/>
  <c r="E122" i="4"/>
  <c r="F122" i="4"/>
  <c r="B123" i="4"/>
  <c r="C123" i="4"/>
  <c r="E123" i="4"/>
  <c r="F123" i="4"/>
  <c r="B121" i="4"/>
  <c r="C121" i="4"/>
  <c r="E121" i="4"/>
  <c r="F121" i="4"/>
  <c r="B28" i="4"/>
  <c r="C28" i="4"/>
  <c r="E28" i="4"/>
  <c r="F28" i="4"/>
  <c r="B124" i="4"/>
  <c r="C124" i="4"/>
  <c r="E124" i="4"/>
  <c r="F124" i="4"/>
  <c r="B125" i="4"/>
  <c r="C125" i="4"/>
  <c r="E125" i="4"/>
  <c r="F125" i="4"/>
  <c r="B126" i="4"/>
  <c r="C126" i="4"/>
  <c r="E126" i="4"/>
  <c r="F126" i="4"/>
  <c r="B129" i="4"/>
  <c r="C129" i="4"/>
  <c r="E129" i="4"/>
  <c r="F129" i="4"/>
  <c r="B128" i="4"/>
  <c r="C128" i="4"/>
  <c r="E128" i="4"/>
  <c r="F128" i="4"/>
  <c r="B130" i="4"/>
  <c r="C130" i="4"/>
  <c r="E130" i="4"/>
  <c r="F130" i="4"/>
  <c r="B131" i="4"/>
  <c r="C131" i="4"/>
  <c r="E131" i="4"/>
  <c r="F131" i="4"/>
  <c r="B132" i="4"/>
  <c r="C132" i="4"/>
  <c r="E132" i="4"/>
  <c r="F132" i="4"/>
  <c r="B133" i="4"/>
  <c r="C133" i="4"/>
  <c r="E133" i="4"/>
  <c r="F133" i="4"/>
  <c r="B137" i="4"/>
  <c r="C137" i="4"/>
  <c r="E137" i="4"/>
  <c r="F137" i="4"/>
  <c r="B135" i="4"/>
  <c r="C135" i="4"/>
  <c r="E135" i="4"/>
  <c r="F135" i="4"/>
  <c r="B136" i="4"/>
  <c r="C136" i="4"/>
  <c r="E136" i="4"/>
  <c r="F136" i="4"/>
  <c r="B138" i="4"/>
  <c r="C138" i="4"/>
  <c r="E138" i="4"/>
  <c r="F138" i="4"/>
  <c r="B43" i="4"/>
  <c r="C43" i="4"/>
  <c r="E43" i="4"/>
  <c r="F43" i="4"/>
  <c r="B142" i="4"/>
  <c r="C142" i="4"/>
  <c r="E142" i="4"/>
  <c r="F142" i="4"/>
  <c r="B154" i="4"/>
  <c r="C154" i="4"/>
  <c r="E154" i="4"/>
  <c r="F154" i="4"/>
  <c r="B143" i="4"/>
  <c r="C143" i="4"/>
  <c r="E143" i="4"/>
  <c r="F143" i="4"/>
  <c r="B144" i="4"/>
  <c r="C144" i="4"/>
  <c r="E144" i="4"/>
  <c r="F144" i="4"/>
  <c r="B145" i="4"/>
  <c r="C145" i="4"/>
  <c r="E145" i="4"/>
  <c r="F145" i="4"/>
  <c r="B165" i="4"/>
  <c r="C165" i="4"/>
  <c r="E165" i="4"/>
  <c r="F165" i="4"/>
  <c r="B146" i="4"/>
  <c r="C146" i="4"/>
  <c r="E146" i="4"/>
  <c r="F146" i="4"/>
  <c r="B148" i="4"/>
  <c r="C148" i="4"/>
  <c r="E148" i="4"/>
  <c r="F148" i="4"/>
  <c r="B147" i="4"/>
  <c r="C147" i="4"/>
  <c r="E147" i="4"/>
  <c r="F147" i="4"/>
  <c r="B149" i="4"/>
  <c r="C149" i="4"/>
  <c r="E149" i="4"/>
  <c r="F149" i="4"/>
  <c r="B150" i="4"/>
  <c r="C150" i="4"/>
  <c r="E150" i="4"/>
  <c r="F150" i="4"/>
  <c r="B151" i="4"/>
  <c r="C151" i="4"/>
  <c r="E151" i="4"/>
  <c r="F151" i="4"/>
  <c r="B152" i="4"/>
  <c r="C152" i="4"/>
  <c r="E152" i="4"/>
  <c r="F152" i="4"/>
  <c r="B153" i="4"/>
  <c r="C153" i="4"/>
  <c r="E153" i="4"/>
  <c r="F153" i="4"/>
  <c r="B155" i="4"/>
  <c r="C155" i="4"/>
  <c r="E155" i="4"/>
  <c r="F155" i="4"/>
  <c r="B156" i="4"/>
  <c r="C156" i="4"/>
  <c r="E156" i="4"/>
  <c r="F156" i="4"/>
  <c r="B57" i="4"/>
  <c r="C57" i="4"/>
  <c r="E57" i="4"/>
  <c r="F57" i="4"/>
  <c r="B158" i="4"/>
  <c r="C158" i="4"/>
  <c r="E158" i="4"/>
  <c r="F158" i="4"/>
  <c r="B161" i="4"/>
  <c r="C161" i="4"/>
  <c r="E161" i="4"/>
  <c r="F161" i="4"/>
  <c r="B160" i="4"/>
  <c r="C160" i="4"/>
  <c r="E160" i="4"/>
  <c r="F160" i="4"/>
  <c r="B25" i="4"/>
  <c r="C25" i="4"/>
  <c r="E25" i="4"/>
  <c r="F25" i="4"/>
  <c r="B26" i="4"/>
  <c r="C26" i="4"/>
  <c r="E26" i="4"/>
  <c r="F26" i="4"/>
  <c r="B74" i="4"/>
  <c r="C74" i="4"/>
  <c r="E74" i="4"/>
  <c r="F74" i="4"/>
  <c r="B166" i="4"/>
  <c r="C166" i="4"/>
  <c r="E166" i="4"/>
  <c r="F166" i="4"/>
  <c r="B167" i="4"/>
  <c r="C167" i="4"/>
  <c r="E167" i="4"/>
  <c r="F167" i="4"/>
  <c r="B169" i="4"/>
  <c r="C169" i="4"/>
  <c r="E169" i="4"/>
  <c r="F169" i="4"/>
  <c r="B168" i="4"/>
  <c r="C168" i="4"/>
  <c r="E168" i="4"/>
  <c r="F168" i="4"/>
  <c r="B77" i="4"/>
  <c r="C77" i="4"/>
  <c r="E77" i="4"/>
  <c r="F77" i="4"/>
  <c r="B173" i="4"/>
  <c r="C173" i="4"/>
  <c r="E173" i="4"/>
  <c r="F173" i="4"/>
  <c r="B174" i="4"/>
  <c r="C174" i="4"/>
  <c r="E174" i="4"/>
  <c r="F174" i="4"/>
  <c r="B175" i="4"/>
  <c r="C175" i="4"/>
  <c r="E175" i="4"/>
  <c r="F175" i="4"/>
  <c r="B176" i="4"/>
  <c r="C176" i="4"/>
  <c r="E176" i="4"/>
  <c r="F176" i="4"/>
  <c r="B177" i="4"/>
  <c r="C177" i="4"/>
  <c r="E177" i="4"/>
  <c r="F177" i="4"/>
  <c r="B139" i="4"/>
  <c r="C139" i="4"/>
  <c r="E139" i="4"/>
  <c r="F139" i="4"/>
  <c r="B162" i="4"/>
  <c r="C162" i="4"/>
  <c r="E162" i="4"/>
  <c r="F162" i="4"/>
  <c r="B164" i="4"/>
  <c r="C164" i="4"/>
  <c r="E164" i="4"/>
  <c r="F164" i="4"/>
  <c r="B97" i="4"/>
  <c r="C97" i="4"/>
  <c r="E97" i="4"/>
  <c r="F97" i="4"/>
  <c r="B2" i="4"/>
  <c r="C2" i="4"/>
  <c r="E2" i="4"/>
  <c r="F2" i="4"/>
  <c r="E178" i="2"/>
  <c r="Z178" i="2"/>
  <c r="E179" i="2"/>
  <c r="H178" i="2"/>
  <c r="H179" i="2"/>
  <c r="K178" i="2"/>
  <c r="K179" i="2"/>
  <c r="N178" i="2"/>
  <c r="N179" i="2"/>
  <c r="Q178" i="2"/>
  <c r="Q179" i="2"/>
  <c r="T178" i="2"/>
  <c r="T179" i="2"/>
  <c r="W178" i="2"/>
  <c r="W179" i="2"/>
  <c r="X178" i="2"/>
  <c r="X179" i="2"/>
  <c r="Y178" i="2"/>
  <c r="Y179" i="2"/>
  <c r="D178" i="2"/>
  <c r="F178" i="2"/>
  <c r="G178" i="2"/>
  <c r="I178" i="2"/>
  <c r="J178" i="2"/>
  <c r="L178" i="2"/>
  <c r="M178" i="2"/>
  <c r="O178" i="2"/>
  <c r="P178" i="2"/>
  <c r="R178" i="2"/>
  <c r="S178" i="2"/>
  <c r="U178" i="2"/>
  <c r="V178" i="2"/>
  <c r="C178" i="2"/>
  <c r="E177" i="1"/>
  <c r="Z177" i="1"/>
  <c r="E178" i="1"/>
  <c r="H177" i="1"/>
  <c r="H178" i="1"/>
  <c r="K177" i="1"/>
  <c r="K178" i="1"/>
  <c r="N177" i="1"/>
  <c r="N178" i="1"/>
  <c r="Q177" i="1"/>
  <c r="Q178" i="1"/>
  <c r="T177" i="1"/>
  <c r="T178" i="1"/>
  <c r="W177" i="1"/>
  <c r="W178" i="1"/>
  <c r="X177" i="1"/>
  <c r="X178" i="1"/>
  <c r="Y177" i="1"/>
  <c r="Y178" i="1"/>
  <c r="D177" i="1"/>
  <c r="F177" i="1"/>
  <c r="G177" i="1"/>
  <c r="I177" i="1"/>
  <c r="J177" i="1"/>
  <c r="L177" i="1"/>
  <c r="M177" i="1"/>
  <c r="O177" i="1"/>
  <c r="P177" i="1"/>
  <c r="R177" i="1"/>
  <c r="S177" i="1"/>
  <c r="U177" i="1"/>
  <c r="V177" i="1"/>
  <c r="C177" i="1"/>
</calcChain>
</file>

<file path=xl/sharedStrings.xml><?xml version="1.0" encoding="utf-8"?>
<sst xmlns="http://schemas.openxmlformats.org/spreadsheetml/2006/main" count="634" uniqueCount="241">
  <si>
    <t>School Name</t>
  </si>
  <si>
    <t>AMIN (M)</t>
  </si>
  <si>
    <t>Total Asian</t>
  </si>
  <si>
    <t>Hispanic (M)</t>
  </si>
  <si>
    <t>Hispanic (F)</t>
  </si>
  <si>
    <t>Total Hispanic</t>
  </si>
  <si>
    <t>Total Black</t>
  </si>
  <si>
    <t>Total PACI</t>
  </si>
  <si>
    <t>White (M)</t>
  </si>
  <si>
    <t>Total White</t>
  </si>
  <si>
    <t>Two or More (M)</t>
  </si>
  <si>
    <t>Two or More (F)</t>
  </si>
  <si>
    <t>Total Two or More</t>
  </si>
  <si>
    <t>Summary (M)</t>
  </si>
  <si>
    <t>Total</t>
  </si>
  <si>
    <t>Albemarle Road Elementary</t>
  </si>
  <si>
    <t>Albemarle Road Middle</t>
  </si>
  <si>
    <t>Ardrey Kell High</t>
  </si>
  <si>
    <t>Charlotte East Language Academy</t>
  </si>
  <si>
    <t>J M Alexander Middle</t>
  </si>
  <si>
    <t>Allenbrook Elementary</t>
  </si>
  <si>
    <t>Ashley Park PreK-8 School</t>
  </si>
  <si>
    <t>William Amos Hough High</t>
  </si>
  <si>
    <t>Bailey Middle</t>
  </si>
  <si>
    <t>Bain Elementary</t>
  </si>
  <si>
    <t>Barringer Academic Center</t>
  </si>
  <si>
    <t>Whitewater Middle</t>
  </si>
  <si>
    <t>Whitewater Academy</t>
  </si>
  <si>
    <t>Berryhill School</t>
  </si>
  <si>
    <t>Beverly Woods Elementary</t>
  </si>
  <si>
    <t>Barnette Elementary</t>
  </si>
  <si>
    <t>Briarwood Elementary</t>
  </si>
  <si>
    <t>Carmel Middle</t>
  </si>
  <si>
    <t>Cato Middle College High</t>
  </si>
  <si>
    <t>Billingsville Elementary</t>
  </si>
  <si>
    <t>Chantilly Montessori</t>
  </si>
  <si>
    <t>Clear Creek Elementary</t>
  </si>
  <si>
    <t>Cochrane Collegiate Academy</t>
  </si>
  <si>
    <t>Collinswood Language Academy</t>
  </si>
  <si>
    <t>Community House Middle</t>
  </si>
  <si>
    <t>Cornelius Elementary</t>
  </si>
  <si>
    <t>Cotswold Elementary</t>
  </si>
  <si>
    <t>Coulwood STEM Academy</t>
  </si>
  <si>
    <t>Crown Point Elementary</t>
  </si>
  <si>
    <t>Crestdale Middle</t>
  </si>
  <si>
    <t>Davidson K-8</t>
  </si>
  <si>
    <t>Butler High</t>
  </si>
  <si>
    <t>David Cox Road Elementary</t>
  </si>
  <si>
    <t>Military and Global Leadership Academy</t>
  </si>
  <si>
    <t>Devonshire Elementary</t>
  </si>
  <si>
    <t>Marie G Davis</t>
  </si>
  <si>
    <t>Dilworth Elementary School : Latta Campus</t>
  </si>
  <si>
    <t>First Ward Creative Arts Acad</t>
  </si>
  <si>
    <t>Berewick Elementary</t>
  </si>
  <si>
    <t>Druid Hills Academy</t>
  </si>
  <si>
    <t>East Mecklenburg High</t>
  </si>
  <si>
    <t>Eastover Elementary</t>
  </si>
  <si>
    <t>Eastway Middle</t>
  </si>
  <si>
    <t>Elizabeth Lane Elem</t>
  </si>
  <si>
    <t>Elon Park Elementary</t>
  </si>
  <si>
    <t>Elizabeth Traditional Elem</t>
  </si>
  <si>
    <t>Endhaven Elementary</t>
  </si>
  <si>
    <t>Hawthorne Academy of Health</t>
  </si>
  <si>
    <t>Polo Ridge Elementary</t>
  </si>
  <si>
    <t>Francis Bradley Middle</t>
  </si>
  <si>
    <t>Garinger High</t>
  </si>
  <si>
    <t>Greenway Park Elementary</t>
  </si>
  <si>
    <t>Alexander Graham Middle</t>
  </si>
  <si>
    <t>Harper Middle College High</t>
  </si>
  <si>
    <t>Harding University High</t>
  </si>
  <si>
    <t>Hawk Ridge Elementary</t>
  </si>
  <si>
    <t>Lawrence Orr Elementary</t>
  </si>
  <si>
    <t>Parkside Elementary</t>
  </si>
  <si>
    <t>Hickory Grove Elementary</t>
  </si>
  <si>
    <t>Highland Creek Elementary</t>
  </si>
  <si>
    <t>Hidden Valley Elementary</t>
  </si>
  <si>
    <t>Highland Mill Montessori</t>
  </si>
  <si>
    <t>Highland Renaissance Academy</t>
  </si>
  <si>
    <t>Hopewell High</t>
  </si>
  <si>
    <t>Hornets Nest Elementary</t>
  </si>
  <si>
    <t>Croft Community Elementary</t>
  </si>
  <si>
    <t>Huntersville Elementary</t>
  </si>
  <si>
    <t>Huntingtowne Farms Elementary</t>
  </si>
  <si>
    <t>Idlewild Elementary</t>
  </si>
  <si>
    <t>Independence High</t>
  </si>
  <si>
    <t>James Martin Middle</t>
  </si>
  <si>
    <t>Governor's Village STEM Acad. (Upper)</t>
  </si>
  <si>
    <t>Jay M Robinson Middle</t>
  </si>
  <si>
    <t>Joseph W Grier Academy</t>
  </si>
  <si>
    <t>J.V. Washam Elementary</t>
  </si>
  <si>
    <t>Kennedy Middle</t>
  </si>
  <si>
    <t xml:space="preserve">Trillium Springs Montessori </t>
  </si>
  <si>
    <t>Lake Wylie Elementary</t>
  </si>
  <si>
    <t>Ballantyne Elementary</t>
  </si>
  <si>
    <t>Lansdowne Elementary</t>
  </si>
  <si>
    <t>Turning Point Academy</t>
  </si>
  <si>
    <t>Lebanon Road Elementary</t>
  </si>
  <si>
    <t>Blythe Elementary</t>
  </si>
  <si>
    <t>Levine Middle College High</t>
  </si>
  <si>
    <t>Long Creek Elementary</t>
  </si>
  <si>
    <t>Mallard Creek High</t>
  </si>
  <si>
    <t>Mallard Creek Elementary</t>
  </si>
  <si>
    <t>Matthews Elementary</t>
  </si>
  <si>
    <t>Martin Luther King Jr Middle</t>
  </si>
  <si>
    <t>McAlpine Elementary</t>
  </si>
  <si>
    <t>McClintock Middle</t>
  </si>
  <si>
    <t>McKee Road Elementary</t>
  </si>
  <si>
    <t>Merry Oaks International Academy</t>
  </si>
  <si>
    <t>Metro School</t>
  </si>
  <si>
    <t>Mint Hill Middle</t>
  </si>
  <si>
    <t>Rocky River High</t>
  </si>
  <si>
    <t>Montclaire Elementary</t>
  </si>
  <si>
    <t>Lincoln Heights Academy</t>
  </si>
  <si>
    <t>Mountain Island Lake Academy</t>
  </si>
  <si>
    <t>River Oaks Academy</t>
  </si>
  <si>
    <t>Myers Park Traditional</t>
  </si>
  <si>
    <t>Myers Park High</t>
  </si>
  <si>
    <t>Governor's Village STEM Acad. (Lower)</t>
  </si>
  <si>
    <t>Nations Ford Elementary</t>
  </si>
  <si>
    <t>Newell Elementary</t>
  </si>
  <si>
    <t>Vaughan Academy of Technology</t>
  </si>
  <si>
    <t>J H Gunn Elementary</t>
  </si>
  <si>
    <t>Northeast Middle</t>
  </si>
  <si>
    <t>North Mecklenburg High</t>
  </si>
  <si>
    <t>Northridge Middle</t>
  </si>
  <si>
    <t>Northwest School of the Arts</t>
  </si>
  <si>
    <t>Oakhurst STEAM Academy</t>
  </si>
  <si>
    <t>Oakdale Elementary</t>
  </si>
  <si>
    <t>Oaklawn Language Academy</t>
  </si>
  <si>
    <t>Bruns Avenue Elementary</t>
  </si>
  <si>
    <t>Olympic High</t>
  </si>
  <si>
    <t>Olde Providence Elementary</t>
  </si>
  <si>
    <t>Park Road Montessori</t>
  </si>
  <si>
    <t>Palisades Park Elementary</t>
  </si>
  <si>
    <t>Paw Creek Elementary</t>
  </si>
  <si>
    <t>Phillip O Berry Academy of Technology</t>
  </si>
  <si>
    <t>Piedmont IB Middle</t>
  </si>
  <si>
    <t>Performance Learning Center</t>
  </si>
  <si>
    <t>Charlotte-Mecklenburg Virtual High</t>
  </si>
  <si>
    <t>Pineville Elementary</t>
  </si>
  <si>
    <t>Pinewood Elementary</t>
  </si>
  <si>
    <t>Piney Grove Elementary</t>
  </si>
  <si>
    <t>Providence Spring Elementary</t>
  </si>
  <si>
    <t>Providence High</t>
  </si>
  <si>
    <t>Quail Hollow Middle</t>
  </si>
  <si>
    <t>Rama Road Elementary</t>
  </si>
  <si>
    <t>Randolph Middle</t>
  </si>
  <si>
    <t>Ranson Middle</t>
  </si>
  <si>
    <t>Renaissance West STEAM Academy</t>
  </si>
  <si>
    <t>Reedy Creek Elementary</t>
  </si>
  <si>
    <t>Reid Park Academy</t>
  </si>
  <si>
    <t>Ridge Road Middle</t>
  </si>
  <si>
    <t>Dilworth Elementary School: Sedgefield Campus</t>
  </si>
  <si>
    <t>Sedgefield Middle</t>
  </si>
  <si>
    <t>Stoney Creek Elementary</t>
  </si>
  <si>
    <t>Selwyn Elementary</t>
  </si>
  <si>
    <t>Shamrock Gardens Elementary</t>
  </si>
  <si>
    <t>Sharon Elementary</t>
  </si>
  <si>
    <t>Waddell Language Academy</t>
  </si>
  <si>
    <t>Smithfield Elementary</t>
  </si>
  <si>
    <t>South Mecklenburg High</t>
  </si>
  <si>
    <t>South Charlotte Middle</t>
  </si>
  <si>
    <t>Southwest Middle School</t>
  </si>
  <si>
    <t>Starmount Acad of Excellence</t>
  </si>
  <si>
    <t>Statesville Road Elementary</t>
  </si>
  <si>
    <t>Steele Creek Elementary</t>
  </si>
  <si>
    <t>Sterling Elementary</t>
  </si>
  <si>
    <t>Thomasboro Academy</t>
  </si>
  <si>
    <t>Torrence Creek Elementary</t>
  </si>
  <si>
    <t>Grand Oak Elementary</t>
  </si>
  <si>
    <t>Tuckaseegee Elementary</t>
  </si>
  <si>
    <t>University Park Creative Arts</t>
  </si>
  <si>
    <t>University Meadows Elementary</t>
  </si>
  <si>
    <t>Charlotte Engineering Early College-UNCC</t>
  </si>
  <si>
    <t>Charlotte Teacher Early College</t>
  </si>
  <si>
    <t>Irwin Academic Center</t>
  </si>
  <si>
    <t>Walter G Byers School</t>
  </si>
  <si>
    <t>West Charlotte High</t>
  </si>
  <si>
    <t>Westerly Hills Academy</t>
  </si>
  <si>
    <t>West Mecklenburg High</t>
  </si>
  <si>
    <t>J T Williams Secondary Montessori</t>
  </si>
  <si>
    <t>Wilson STEM Academy</t>
  </si>
  <si>
    <t>Winding Springs Elementary</t>
  </si>
  <si>
    <t>Windsor Park Elementary</t>
  </si>
  <si>
    <t>Winget Park Elementary</t>
  </si>
  <si>
    <t>Winterfield Elementary</t>
  </si>
  <si>
    <t>River Gate Elementary</t>
  </si>
  <si>
    <t>Vance High</t>
  </si>
  <si>
    <t>Villa Heights Elementary</t>
  </si>
  <si>
    <t>Merancas Middle College High</t>
  </si>
  <si>
    <t>TOTALS</t>
  </si>
  <si>
    <t>Percentages</t>
  </si>
  <si>
    <t>Rea FarmsSTEAM Academy</t>
  </si>
  <si>
    <t>Charlotte-Mecklenburg Academy</t>
  </si>
  <si>
    <t>Starmount Academy of Excellence</t>
  </si>
  <si>
    <t>School Number</t>
  </si>
  <si>
    <t>#Changed</t>
  </si>
  <si>
    <t>%Changed</t>
  </si>
  <si>
    <t>%Hispanic</t>
  </si>
  <si>
    <t>%Black</t>
  </si>
  <si>
    <t>Total AMIN</t>
  </si>
  <si>
    <t>Summary (F)</t>
  </si>
  <si>
    <t>AMIN 
(F)</t>
  </si>
  <si>
    <t>Black 
(M)</t>
  </si>
  <si>
    <t>Black 
(F)</t>
  </si>
  <si>
    <t>PACI 
(M)</t>
  </si>
  <si>
    <t>PACI 
(F)</t>
  </si>
  <si>
    <t>White 
(F)</t>
  </si>
  <si>
    <t>Asian 
(M)</t>
  </si>
  <si>
    <t>Asian 
(F)</t>
  </si>
  <si>
    <t>AMIN 
(M)</t>
  </si>
  <si>
    <t>Summary 
(M)</t>
  </si>
  <si>
    <t>School 
Number</t>
  </si>
  <si>
    <t>%White</t>
  </si>
  <si>
    <t>%Asian 
YOYChange</t>
  </si>
  <si>
    <t>%Hispanic
YOYChange</t>
  </si>
  <si>
    <t>%Black
YOYChange</t>
  </si>
  <si>
    <t>%PACI
YOYChange</t>
  </si>
  <si>
    <t>%White
YOYChange</t>
  </si>
  <si>
    <t>2019 
Enrollment</t>
  </si>
  <si>
    <t>2020 
Enrollment</t>
  </si>
  <si>
    <t>%Asian
2020-21</t>
  </si>
  <si>
    <t>%Pacific 
Islander</t>
  </si>
  <si>
    <t>School Number:</t>
  </si>
  <si>
    <t xml:space="preserve">Total Enrollment: </t>
  </si>
  <si>
    <t xml:space="preserve">Detailed makeup: </t>
  </si>
  <si>
    <t>Asian</t>
  </si>
  <si>
    <t>Hispanic</t>
  </si>
  <si>
    <t>Black</t>
  </si>
  <si>
    <t>White</t>
  </si>
  <si>
    <t>PACI</t>
  </si>
  <si>
    <t>2 or More</t>
  </si>
  <si>
    <t>Male:</t>
  </si>
  <si>
    <t>Female:</t>
  </si>
  <si>
    <t>2019-2020</t>
  </si>
  <si>
    <t>2020-2021</t>
  </si>
  <si>
    <t>%YOY Change:</t>
  </si>
  <si>
    <t xml:space="preserve">YOY Change: </t>
  </si>
  <si>
    <t>2020-2021 School Year</t>
  </si>
  <si>
    <t>2019-2020 School Year</t>
  </si>
  <si>
    <t>Select School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</si>
</sst>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2" applyNumberFormat="1" applyFont="1" applyAlignment="1">
      <alignment horizontal="right" vertical="center" wrapText="1"/>
    </xf>
    <xf numFmtId="164" fontId="0" fillId="0" borderId="0" xfId="2" applyNumberFormat="1" applyFont="1" applyAlignment="1">
      <alignment horizontal="right"/>
    </xf>
    <xf numFmtId="165" fontId="0" fillId="0" borderId="0" xfId="1" applyNumberFormat="1" applyFont="1" applyAlignment="1">
      <alignment horizontal="right" vertical="center" wrapText="1"/>
    </xf>
    <xf numFmtId="165" fontId="0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2" applyNumberFormat="1" applyFont="1"/>
    <xf numFmtId="165" fontId="0" fillId="0" borderId="0" xfId="0" applyNumberFormat="1"/>
    <xf numFmtId="164" fontId="0" fillId="3" borderId="1" xfId="2" applyNumberFormat="1" applyFont="1" applyFill="1" applyBorder="1"/>
    <xf numFmtId="165" fontId="0" fillId="3" borderId="2" xfId="1" applyNumberFormat="1" applyFont="1" applyFill="1" applyBorder="1"/>
    <xf numFmtId="0" fontId="4" fillId="0" borderId="0" xfId="0" applyFont="1" applyAlignment="1">
      <alignment horizontal="center"/>
    </xf>
    <xf numFmtId="164" fontId="0" fillId="0" borderId="5" xfId="2" applyNumberFormat="1" applyFont="1" applyBorder="1"/>
    <xf numFmtId="0" fontId="0" fillId="0" borderId="5" xfId="0" applyBorder="1"/>
    <xf numFmtId="165" fontId="0" fillId="0" borderId="5" xfId="1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0" fillId="0" borderId="1" xfId="0" applyNumberFormat="1" applyBorder="1"/>
    <xf numFmtId="1" fontId="0" fillId="0" borderId="3" xfId="0" applyNumberFormat="1" applyBorder="1"/>
    <xf numFmtId="165" fontId="0" fillId="0" borderId="3" xfId="1" applyNumberFormat="1" applyFont="1" applyBorder="1"/>
    <xf numFmtId="164" fontId="0" fillId="4" borderId="1" xfId="2" applyNumberFormat="1" applyFont="1" applyFill="1" applyBorder="1"/>
    <xf numFmtId="165" fontId="0" fillId="4" borderId="2" xfId="1" applyNumberFormat="1" applyFont="1" applyFill="1" applyBorder="1"/>
    <xf numFmtId="164" fontId="0" fillId="4" borderId="3" xfId="2" applyNumberFormat="1" applyFont="1" applyFill="1" applyBorder="1"/>
    <xf numFmtId="165" fontId="0" fillId="4" borderId="4" xfId="1" applyNumberFormat="1" applyFont="1" applyFill="1" applyBorder="1"/>
    <xf numFmtId="0" fontId="0" fillId="3" borderId="7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8" xfId="0" applyBorder="1"/>
  </cellXfs>
  <cellStyles count="3">
    <cellStyle name="Comma" xfId="2" builtinId="3"/>
    <cellStyle name="Normal" xfId="0" builtinId="0"/>
    <cellStyle name="Percent" xfId="1" builtinId="5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right" textRotation="0" indent="0" justifyLastLine="0" shrinkToFit="0" readingOrder="0"/>
    </dxf>
    <dxf>
      <numFmt numFmtId="164" formatCode="_(* #,##0_);_(* \(#,##0\);_(* &quot;-&quot;??_);_(@_)"/>
      <alignment horizontal="right" textRotation="0" indent="0" justifyLastLine="0" shrinkToFit="0" readingOrder="0"/>
    </dxf>
    <dxf>
      <numFmt numFmtId="164" formatCode="_(* #,##0_);_(* \(#,##0\);_(* &quot;-&quot;??_);_(@_)"/>
      <alignment horizontal="right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'School Lookup'!$C$10:$H$10</c:f>
              <c:strCache>
                <c:ptCount val="6"/>
                <c:pt idx="0">
                  <c:v>Asian</c:v>
                </c:pt>
                <c:pt idx="1">
                  <c:v>Hispanic</c:v>
                </c:pt>
                <c:pt idx="2">
                  <c:v>Black</c:v>
                </c:pt>
                <c:pt idx="3">
                  <c:v>White</c:v>
                </c:pt>
                <c:pt idx="4">
                  <c:v>PACI</c:v>
                </c:pt>
                <c:pt idx="5">
                  <c:v>2 or More</c:v>
                </c:pt>
              </c:strCache>
            </c:strRef>
          </c:cat>
          <c:val>
            <c:numRef>
              <c:f>'School Lookup'!$C$12:$H$12</c:f>
              <c:numCache>
                <c:formatCode>0.0%</c:formatCode>
                <c:ptCount val="6"/>
                <c:pt idx="0">
                  <c:v>5.4964539007092202E-2</c:v>
                </c:pt>
                <c:pt idx="1">
                  <c:v>8.8652482269503549E-2</c:v>
                </c:pt>
                <c:pt idx="2">
                  <c:v>0.37588652482269502</c:v>
                </c:pt>
                <c:pt idx="3">
                  <c:v>0.42021276595744683</c:v>
                </c:pt>
                <c:pt idx="4">
                  <c:v>0</c:v>
                </c:pt>
                <c:pt idx="5">
                  <c:v>5.8510638297872342E-2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0-490D-ABD1-C94457641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4694703"/>
        <c:axId val="1663490271"/>
      </c:barChart>
      <c:catAx>
        <c:axId val="1864694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490271"/>
        <c:crosses val="autoZero"/>
        <c:auto val="1"/>
        <c:lblAlgn val="ctr"/>
        <c:lblOffset val="100"/>
        <c:noMultiLvlLbl val="0"/>
      </c:catAx>
      <c:valAx>
        <c:axId val="1663490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694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'School Lookup'!$C$17:$H$17</c:f>
              <c:strCache>
                <c:ptCount val="6"/>
                <c:pt idx="0">
                  <c:v>Asian</c:v>
                </c:pt>
                <c:pt idx="1">
                  <c:v>Hispanic</c:v>
                </c:pt>
                <c:pt idx="2">
                  <c:v>Black</c:v>
                </c:pt>
                <c:pt idx="3">
                  <c:v>White</c:v>
                </c:pt>
                <c:pt idx="4">
                  <c:v>PACI</c:v>
                </c:pt>
                <c:pt idx="5">
                  <c:v>2 or More</c:v>
                </c:pt>
              </c:strCache>
            </c:strRef>
          </c:cat>
          <c:val>
            <c:numRef>
              <c:f>'School Lookup'!$C$19:$H$19</c:f>
              <c:numCache>
                <c:formatCode>0.0%</c:formatCode>
                <c:ptCount val="6"/>
                <c:pt idx="0">
                  <c:v>4.9689440993788817E-2</c:v>
                </c:pt>
                <c:pt idx="1">
                  <c:v>0.10144927536231885</c:v>
                </c:pt>
                <c:pt idx="2">
                  <c:v>0.42650103519668736</c:v>
                </c:pt>
                <c:pt idx="3">
                  <c:v>0.34782608695652173</c:v>
                </c:pt>
                <c:pt idx="4">
                  <c:v>0</c:v>
                </c:pt>
                <c:pt idx="5">
                  <c:v>7.2463768115942032E-2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7-491F-9A59-B18E07CAC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6998495"/>
        <c:axId val="1659214207"/>
      </c:barChart>
      <c:catAx>
        <c:axId val="18769984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214207"/>
        <c:crosses val="autoZero"/>
        <c:auto val="1"/>
        <c:lblAlgn val="ctr"/>
        <c:lblOffset val="100"/>
        <c:noMultiLvlLbl val="0"/>
      </c:catAx>
      <c:valAx>
        <c:axId val="1659214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998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7144</xdr:colOff>
      <xdr:row>6</xdr:row>
      <xdr:rowOff>7143</xdr:rowOff>
    </xdr:from>
    <xdr:to>
      <xdr:col>14</xdr:col>
      <xdr:colOff>523876</xdr:colOff>
      <xdr:row>13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7F70A3-CF5F-4EF0-BBB7-1AF85E90C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21429</xdr:colOff>
      <xdr:row>14</xdr:row>
      <xdr:rowOff>145256</xdr:rowOff>
    </xdr:from>
    <xdr:to>
      <xdr:col>14</xdr:col>
      <xdr:colOff>523875</xdr:colOff>
      <xdr:row>22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2F2B8A-4371-4480-80C5-7B2B8C70C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69DF72-2A5E-4CC3-B1F0-DB4DC614400D}" name="Table1" displayName="Table1" ref="A1:P1048576" totalsRowShown="0" headerRowDxfId="25">
  <autoFilter ref="A1:P1048576" xr:uid="{35A8BCD7-9714-4FC7-A0AF-78A546689F7F}"/>
  <sortState xmlns:xlrd2="http://schemas.microsoft.com/office/spreadsheetml/2017/richdata2" ref="A2:P1048576">
    <sortCondition ref="B1:B1048576"/>
  </sortState>
  <tableColumns count="16">
    <tableColumn id="1" xr3:uid="{755DE0EA-1E0A-401E-80BC-3B72602731C6}" name="School _x000a_Number" dataDxfId="24"/>
    <tableColumn id="2" xr3:uid="{5438A57B-6EF5-4995-8B20-9BDE6B19D39F}" name="School Name"/>
    <tableColumn id="3" xr3:uid="{ADAC14FD-6958-4657-9DD8-28A84A52C2F5}" name="2019 _x000a_Enrollment" dataDxfId="23" dataCellStyle="Comma"/>
    <tableColumn id="4" xr3:uid="{A8112F80-1259-405C-A41A-CE519234F1FF}" name="2020 _x000a_Enrollment" dataDxfId="22" dataCellStyle="Comma"/>
    <tableColumn id="5" xr3:uid="{93BF7AEB-C569-4076-AA10-0E46255B9B65}" name="#Changed" dataDxfId="21"/>
    <tableColumn id="6" xr3:uid="{89A38277-8437-44C0-9B86-4221155AFA40}" name="%Changed" dataDxfId="20"/>
    <tableColumn id="7" xr3:uid="{3125B92C-67D9-407D-893C-8E906C9FD3E4}" name="%Asian_x000a_2020-21" dataDxfId="19" dataCellStyle="Percent">
      <calculatedColumnFormula>VLOOKUP(A2,'2020-2021'!$A$2:$Z$177,8,FALSE)/Table1[[#This Row],[2020 
Enrollment]]</calculatedColumnFormula>
    </tableColumn>
    <tableColumn id="8" xr3:uid="{34898A3F-E2E9-4F9B-A82A-B96257C1D53E}" name="%Asian _x000a_YOYChange" dataDxfId="18" dataCellStyle="Percent">
      <calculatedColumnFormula>(VLOOKUP(A2,'2020-2021'!$A$2:$Z$177,8,FALSE))</calculatedColumnFormula>
    </tableColumn>
    <tableColumn id="9" xr3:uid="{9FAF9C2F-B891-4196-98D7-CE2846B816F2}" name="%Hispanic" dataDxfId="17" dataCellStyle="Percent">
      <calculatedColumnFormula>VLOOKUP(A2,'2020-2021'!$A$2:$Z$177,11,FALSE)/Table1[[#This Row],[2020 
Enrollment]]</calculatedColumnFormula>
    </tableColumn>
    <tableColumn id="10" xr3:uid="{A0F60383-470C-4E54-9680-2989F4654113}" name="%Hispanic_x000a_YOYChange" dataDxfId="16" dataCellStyle="Percent">
      <calculatedColumnFormula>(VLOOKUP(A2,'2020-2021'!$A$2:$Z$177,11,FALSE))/(VLOOKUP(A2,'2019-2020'!$A$2:$Z$177,11,FALSE))-1</calculatedColumnFormula>
    </tableColumn>
    <tableColumn id="11" xr3:uid="{1FD503E4-F027-458B-9EA6-A70247603580}" name="%Black" dataDxfId="15" dataCellStyle="Percent">
      <calculatedColumnFormula>VLOOKUP(A2,'2020-2021'!$A$2:$Z$177,14,FALSE)/Table1[[#This Row],[2020 
Enrollment]]</calculatedColumnFormula>
    </tableColumn>
    <tableColumn id="12" xr3:uid="{AF57D120-F1A1-44F4-8697-7725239FEB67}" name="%Black_x000a_YOYChange" dataDxfId="14" dataCellStyle="Percent">
      <calculatedColumnFormula>1-(VLOOKUP(A2,'2020-2021'!$A$2:$Z$177,15,FALSE))/(VLOOKUP(A2,'2019-2020'!$A$2:$Z$177,15,FALSE))</calculatedColumnFormula>
    </tableColumn>
    <tableColumn id="13" xr3:uid="{EBE2E7B3-3D12-4E38-8309-F6949E484963}" name="%Pacific _x000a_Islander" dataDxfId="13" dataCellStyle="Percent">
      <calculatedColumnFormula>VLOOKUP(A2,'2020-2021'!$A$2:$Z$177,17,FALSE)/Table1[[#This Row],[2020 
Enrollment]]</calculatedColumnFormula>
    </tableColumn>
    <tableColumn id="14" xr3:uid="{0ACB0ECC-A396-4A17-8BF2-6CCD65A8306B}" name="%PACI_x000a_YOYChange" dataDxfId="12" dataCellStyle="Percent">
      <calculatedColumnFormula>(VLOOKUP(A2,'2020-2021'!$A$2:$Z$177,17,FALSE))/(VLOOKUP(A2,'2019-2020'!$A$2:$Z$177,17,FALSE))-1</calculatedColumnFormula>
    </tableColumn>
    <tableColumn id="15" xr3:uid="{F7429005-3912-4F44-B745-AECC7DAE0BC3}" name="%White" dataDxfId="11" dataCellStyle="Percent">
      <calculatedColumnFormula>VLOOKUP(A2,'2020-2021'!$A$2:$Z$177,20,FALSE)/Table1[[#This Row],[2020 
Enrollment]]</calculatedColumnFormula>
    </tableColumn>
    <tableColumn id="16" xr3:uid="{05D515C2-B3D1-40C8-9D38-5F734E08AF56}" name="%White_x000a_YOYChange" dataDxfId="10" dataCellStyle="Percent">
      <calculatedColumnFormula>(VLOOKUP(A2,'2020-2021'!$A$2:$Z$177,20,FALSE))/(VLOOKUP(A2,'2019-2020'!$A$2:$Z$177,20,FALSE))-1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9D04-1F91-4E1D-B924-0B840EAC37BE}">
  <dimension ref="A4:P278"/>
  <sheetViews>
    <sheetView showGridLines="0" tabSelected="1" zoomScaleNormal="100" workbookViewId="0">
      <selection activeCell="C4" sqref="C4:E4"/>
    </sheetView>
  </sheetViews>
  <sheetFormatPr defaultRowHeight="14.25" x14ac:dyDescent="0.45"/>
  <cols>
    <col min="1" max="1" width="9.06640625" customWidth="1"/>
  </cols>
  <sheetData>
    <row r="4" spans="1:16" x14ac:dyDescent="0.45">
      <c r="A4" s="27" t="s">
        <v>240</v>
      </c>
      <c r="B4" s="27"/>
      <c r="C4" s="26" t="s">
        <v>74</v>
      </c>
      <c r="D4" s="26"/>
      <c r="E4" s="26"/>
    </row>
    <row r="5" spans="1:16" x14ac:dyDescent="0.45">
      <c r="A5" s="36" t="s">
        <v>223</v>
      </c>
      <c r="B5" s="36"/>
      <c r="C5" s="37">
        <f>VLOOKUP(C4,SchoolNumber,2,FALSE)</f>
        <v>411</v>
      </c>
      <c r="D5" s="37"/>
      <c r="E5" s="37"/>
    </row>
    <row r="7" spans="1:16" x14ac:dyDescent="0.45">
      <c r="A7" s="32" t="s">
        <v>239</v>
      </c>
      <c r="B7" s="32"/>
      <c r="C7" s="32"/>
      <c r="D7" s="32"/>
      <c r="E7" s="32"/>
      <c r="F7" s="32"/>
      <c r="G7" s="32"/>
      <c r="H7" s="32"/>
      <c r="P7" t="s">
        <v>234</v>
      </c>
    </row>
    <row r="8" spans="1:16" x14ac:dyDescent="0.45">
      <c r="B8" s="15" t="s">
        <v>224</v>
      </c>
      <c r="C8" s="28">
        <f>VLOOKUP(C5,'2019-2020'!$A$2:$Z$177,26,FALSE)</f>
        <v>564</v>
      </c>
      <c r="E8" s="15" t="s">
        <v>233</v>
      </c>
      <c r="F8" s="22">
        <f>VLOOKUP(C5,'2019-2020'!$A$2:$Z$177,25,FALSE)</f>
        <v>244</v>
      </c>
      <c r="G8" s="15" t="s">
        <v>232</v>
      </c>
      <c r="H8" s="28">
        <f>VLOOKUP(C5,'2019-2020'!$A$2:$Z$177,24,FALSE)</f>
        <v>320</v>
      </c>
    </row>
    <row r="9" spans="1:16" ht="14.65" thickBot="1" x14ac:dyDescent="0.5">
      <c r="B9" s="15"/>
      <c r="C9" s="33"/>
      <c r="D9" s="34"/>
      <c r="E9" s="34"/>
      <c r="F9" s="35">
        <f>F8/C8</f>
        <v>0.43262411347517732</v>
      </c>
      <c r="G9" s="35"/>
      <c r="H9" s="35">
        <f>H8/C8</f>
        <v>0.56737588652482274</v>
      </c>
    </row>
    <row r="10" spans="1:16" ht="14.65" thickTop="1" x14ac:dyDescent="0.45">
      <c r="B10" s="15" t="s">
        <v>225</v>
      </c>
      <c r="C10" s="45" t="s">
        <v>226</v>
      </c>
      <c r="D10" s="46" t="s">
        <v>227</v>
      </c>
      <c r="E10" s="45" t="s">
        <v>228</v>
      </c>
      <c r="F10" s="46" t="s">
        <v>229</v>
      </c>
      <c r="G10" s="45" t="s">
        <v>230</v>
      </c>
      <c r="H10" s="47" t="s">
        <v>231</v>
      </c>
    </row>
    <row r="11" spans="1:16" x14ac:dyDescent="0.45">
      <c r="C11" s="30">
        <f>VLOOKUP(C5,'2019-2020'!$A$2:$Z$177,8,FALSE)</f>
        <v>31</v>
      </c>
      <c r="D11" s="41">
        <f>VLOOKUP(C5,'2019-2020'!$A$2:$Z$177,11,FALSE)</f>
        <v>50</v>
      </c>
      <c r="E11" s="30">
        <f>VLOOKUP(C5,'2019-2020'!$A$2:$Z$177,14,FALSE)</f>
        <v>212</v>
      </c>
      <c r="F11" s="41">
        <f>VLOOKUP(C5,'2019-2020'!$A$2:$Z$177,20,FALSE)</f>
        <v>237</v>
      </c>
      <c r="G11" s="30">
        <f>VLOOKUP(C5,'2019-2020'!$A$2:$Z$177,17,FALSE)</f>
        <v>0</v>
      </c>
      <c r="H11" s="43">
        <f>VLOOKUP(C5,'2019-2020'!$A$2:$Z$177,23,FALSE)</f>
        <v>33</v>
      </c>
    </row>
    <row r="12" spans="1:16" x14ac:dyDescent="0.45">
      <c r="C12" s="31">
        <f>C11/$C$8</f>
        <v>5.4964539007092202E-2</v>
      </c>
      <c r="D12" s="42">
        <f t="shared" ref="D12:H12" si="0">D11/$C$8</f>
        <v>8.8652482269503549E-2</v>
      </c>
      <c r="E12" s="31">
        <f t="shared" si="0"/>
        <v>0.37588652482269502</v>
      </c>
      <c r="F12" s="42">
        <f t="shared" si="0"/>
        <v>0.42021276595744683</v>
      </c>
      <c r="G12" s="31">
        <f t="shared" si="0"/>
        <v>0</v>
      </c>
      <c r="H12" s="44">
        <f t="shared" si="0"/>
        <v>5.8510638297872342E-2</v>
      </c>
      <c r="I12" s="29"/>
    </row>
    <row r="14" spans="1:16" x14ac:dyDescent="0.45">
      <c r="A14" s="32" t="s">
        <v>238</v>
      </c>
      <c r="B14" s="32"/>
      <c r="C14" s="32"/>
      <c r="D14" s="32"/>
      <c r="E14" s="32"/>
      <c r="F14" s="32"/>
      <c r="G14" s="32"/>
      <c r="H14" s="32"/>
    </row>
    <row r="15" spans="1:16" x14ac:dyDescent="0.45">
      <c r="B15" s="15" t="s">
        <v>224</v>
      </c>
      <c r="C15" s="28">
        <f>VLOOKUP(C5,'2020-2021'!$A$2:$Z$177,26,FALSE)</f>
        <v>483</v>
      </c>
      <c r="E15" s="15" t="s">
        <v>233</v>
      </c>
      <c r="F15" s="22">
        <f>VLOOKUP(C5,'2020-2021'!$A$2:$Z$177,25,FALSE)</f>
        <v>212</v>
      </c>
      <c r="G15" s="15" t="s">
        <v>232</v>
      </c>
      <c r="H15" s="28">
        <f>VLOOKUP(C5,'2020-2021'!$A$2:$Z$177,24,FALSE)</f>
        <v>271</v>
      </c>
    </row>
    <row r="16" spans="1:16" ht="14.65" thickBot="1" x14ac:dyDescent="0.5">
      <c r="B16" s="15"/>
      <c r="C16" s="33"/>
      <c r="D16" s="34"/>
      <c r="E16" s="34"/>
      <c r="F16" s="35">
        <f>F15/C15</f>
        <v>0.43892339544513459</v>
      </c>
      <c r="G16" s="35"/>
      <c r="H16" s="35">
        <f>H15/C15</f>
        <v>0.56107660455486541</v>
      </c>
      <c r="P16" t="s">
        <v>235</v>
      </c>
    </row>
    <row r="17" spans="2:8" ht="14.65" thickTop="1" x14ac:dyDescent="0.45">
      <c r="B17" s="15" t="s">
        <v>225</v>
      </c>
      <c r="C17" s="45" t="s">
        <v>226</v>
      </c>
      <c r="D17" s="46" t="s">
        <v>227</v>
      </c>
      <c r="E17" s="45" t="s">
        <v>228</v>
      </c>
      <c r="F17" s="46" t="s">
        <v>229</v>
      </c>
      <c r="G17" s="45" t="s">
        <v>230</v>
      </c>
      <c r="H17" s="47" t="s">
        <v>231</v>
      </c>
    </row>
    <row r="18" spans="2:8" x14ac:dyDescent="0.45">
      <c r="C18" s="30">
        <f>VLOOKUP(C5,'2020-2021'!$A$2:$Z$177,8,FALSE)</f>
        <v>24</v>
      </c>
      <c r="D18" s="41">
        <f>VLOOKUP(C5,'2020-2021'!$A$2:$Z$177,11,FALSE)</f>
        <v>49</v>
      </c>
      <c r="E18" s="30">
        <f>VLOOKUP(C5,'2020-2021'!$A$2:$Z$177,14,FALSE)</f>
        <v>206</v>
      </c>
      <c r="F18" s="41">
        <f>VLOOKUP(C5,'2020-2021'!$A$2:$Z$177,20,FALSE)</f>
        <v>168</v>
      </c>
      <c r="G18" s="30">
        <f>VLOOKUP(C5,'2020-2021'!$A$2:$Z$177,17,FALSE)</f>
        <v>0</v>
      </c>
      <c r="H18" s="43">
        <f>VLOOKUP(C5,'2020-2021'!$A$2:$Z$177,23,FALSE)</f>
        <v>35</v>
      </c>
    </row>
    <row r="19" spans="2:8" x14ac:dyDescent="0.45">
      <c r="C19" s="31">
        <f>C18/$C$15</f>
        <v>4.9689440993788817E-2</v>
      </c>
      <c r="D19" s="42">
        <f>D18/$C$15</f>
        <v>0.10144927536231885</v>
      </c>
      <c r="E19" s="31">
        <f>E18/$C$15</f>
        <v>0.42650103519668736</v>
      </c>
      <c r="F19" s="42">
        <f>F18/$C$15</f>
        <v>0.34782608695652173</v>
      </c>
      <c r="G19" s="31">
        <f>G18/$C$15</f>
        <v>0</v>
      </c>
      <c r="H19" s="44">
        <f>H18/$C$15</f>
        <v>7.2463768115942032E-2</v>
      </c>
    </row>
    <row r="20" spans="2:8" ht="14.65" thickBot="1" x14ac:dyDescent="0.5">
      <c r="C20" s="50"/>
      <c r="D20" s="50"/>
      <c r="E20" s="50"/>
      <c r="F20" s="50"/>
      <c r="G20" s="50"/>
      <c r="H20" s="50"/>
    </row>
    <row r="21" spans="2:8" ht="14.65" thickTop="1" x14ac:dyDescent="0.45">
      <c r="C21" s="48" t="s">
        <v>226</v>
      </c>
      <c r="D21" s="48" t="s">
        <v>227</v>
      </c>
      <c r="E21" s="48" t="s">
        <v>228</v>
      </c>
      <c r="F21" s="48" t="s">
        <v>229</v>
      </c>
      <c r="G21" s="48" t="s">
        <v>230</v>
      </c>
      <c r="H21" s="49" t="s">
        <v>231</v>
      </c>
    </row>
    <row r="22" spans="2:8" x14ac:dyDescent="0.45">
      <c r="B22" s="15" t="s">
        <v>237</v>
      </c>
      <c r="C22" s="38">
        <f>C18-C11</f>
        <v>-7</v>
      </c>
      <c r="D22" s="38">
        <f>D18-D11</f>
        <v>-1</v>
      </c>
      <c r="E22" s="38">
        <f>E18-E11</f>
        <v>-6</v>
      </c>
      <c r="F22" s="38">
        <f>F18-F11</f>
        <v>-69</v>
      </c>
      <c r="G22" s="38">
        <f>G18-G11</f>
        <v>0</v>
      </c>
      <c r="H22" s="39">
        <f>H18-H11</f>
        <v>2</v>
      </c>
    </row>
    <row r="23" spans="2:8" x14ac:dyDescent="0.45">
      <c r="B23" s="15" t="s">
        <v>236</v>
      </c>
      <c r="C23" s="40">
        <f t="shared" ref="C23:F23" si="1">IF(C11&gt;0,C18/C11-1,0)</f>
        <v>-0.22580645161290325</v>
      </c>
      <c r="D23" s="40">
        <f t="shared" si="1"/>
        <v>-2.0000000000000018E-2</v>
      </c>
      <c r="E23" s="40">
        <f t="shared" si="1"/>
        <v>-2.8301886792452824E-2</v>
      </c>
      <c r="F23" s="40">
        <f t="shared" si="1"/>
        <v>-0.29113924050632911</v>
      </c>
      <c r="G23" s="40">
        <f>IF(G11&gt;0,G18/G11-1,0)</f>
        <v>0</v>
      </c>
      <c r="H23" s="40">
        <f>IF(H11&gt;0,H18/H11-1,0)</f>
        <v>6.0606060606060552E-2</v>
      </c>
    </row>
    <row r="25" spans="2:8" x14ac:dyDescent="0.45">
      <c r="B25" t="str">
        <f>_xlfn.CONCAT("At ", C4, ", total enrollment ", IF(C15&gt;C8,"rose","fell"), " this school year by ", IF(C15-C8&lt;0,(C15-C8)*-1,C15-C8), " students. (", ROUND(C15/C8*100-100,1), "%)")</f>
        <v>At Highland Creek Elementary, total enrollment fell this school year by 81 students. (-14.4%)</v>
      </c>
    </row>
    <row r="102" spans="1:5" x14ac:dyDescent="0.45">
      <c r="D102" s="4"/>
      <c r="E102" s="5"/>
    </row>
    <row r="103" spans="1:5" ht="57" x14ac:dyDescent="0.45">
      <c r="A103" s="5" t="s">
        <v>15</v>
      </c>
      <c r="B103" s="4">
        <v>300</v>
      </c>
      <c r="E103" s="5"/>
    </row>
    <row r="104" spans="1:5" ht="42.75" x14ac:dyDescent="0.45">
      <c r="A104" s="5" t="s">
        <v>16</v>
      </c>
      <c r="B104" s="4">
        <v>301</v>
      </c>
      <c r="E104" s="5"/>
    </row>
    <row r="105" spans="1:5" ht="42.75" x14ac:dyDescent="0.45">
      <c r="A105" s="5" t="s">
        <v>67</v>
      </c>
      <c r="B105" s="4">
        <v>399</v>
      </c>
      <c r="E105" s="5"/>
    </row>
    <row r="106" spans="1:5" ht="57" x14ac:dyDescent="0.45">
      <c r="A106" s="5" t="s">
        <v>20</v>
      </c>
      <c r="B106" s="4">
        <v>308</v>
      </c>
      <c r="E106" s="5"/>
    </row>
    <row r="107" spans="1:5" ht="28.5" x14ac:dyDescent="0.45">
      <c r="A107" s="5" t="s">
        <v>17</v>
      </c>
      <c r="B107" s="4">
        <v>302</v>
      </c>
      <c r="E107" s="5"/>
    </row>
    <row r="108" spans="1:5" ht="42.75" x14ac:dyDescent="0.45">
      <c r="A108" s="5" t="s">
        <v>21</v>
      </c>
      <c r="B108" s="4">
        <v>311</v>
      </c>
      <c r="E108" s="5"/>
    </row>
    <row r="109" spans="1:5" ht="28.5" x14ac:dyDescent="0.45">
      <c r="A109" s="5" t="s">
        <v>23</v>
      </c>
      <c r="B109" s="4">
        <v>313</v>
      </c>
      <c r="E109" s="5"/>
    </row>
    <row r="110" spans="1:5" ht="42.75" x14ac:dyDescent="0.45">
      <c r="A110" s="5" t="s">
        <v>24</v>
      </c>
      <c r="B110" s="4">
        <v>314</v>
      </c>
      <c r="E110" s="5"/>
    </row>
    <row r="111" spans="1:5" ht="42.75" x14ac:dyDescent="0.45">
      <c r="A111" s="5" t="s">
        <v>93</v>
      </c>
      <c r="B111" s="4">
        <v>437</v>
      </c>
      <c r="E111" s="5"/>
    </row>
    <row r="112" spans="1:5" ht="42.75" x14ac:dyDescent="0.45">
      <c r="A112" s="5" t="s">
        <v>30</v>
      </c>
      <c r="B112" s="4">
        <v>328</v>
      </c>
      <c r="E112" s="5"/>
    </row>
    <row r="113" spans="1:5" ht="42.75" x14ac:dyDescent="0.45">
      <c r="A113" s="5" t="s">
        <v>25</v>
      </c>
      <c r="B113" s="4">
        <v>316</v>
      </c>
      <c r="E113" s="5"/>
    </row>
    <row r="114" spans="1:5" ht="42.75" x14ac:dyDescent="0.45">
      <c r="A114" s="5" t="s">
        <v>53</v>
      </c>
      <c r="B114" s="4">
        <v>369</v>
      </c>
      <c r="E114" s="5"/>
    </row>
    <row r="115" spans="1:5" ht="28.5" x14ac:dyDescent="0.45">
      <c r="A115" s="5" t="s">
        <v>28</v>
      </c>
      <c r="B115" s="4">
        <v>319</v>
      </c>
      <c r="E115" s="5"/>
    </row>
    <row r="116" spans="1:5" ht="57" x14ac:dyDescent="0.45">
      <c r="A116" s="5" t="s">
        <v>29</v>
      </c>
      <c r="B116" s="4">
        <v>322</v>
      </c>
      <c r="E116" s="5"/>
    </row>
    <row r="117" spans="1:5" ht="57" x14ac:dyDescent="0.45">
      <c r="A117" s="5" t="s">
        <v>34</v>
      </c>
      <c r="B117" s="4">
        <v>335</v>
      </c>
      <c r="E117" s="5"/>
    </row>
    <row r="118" spans="1:5" ht="42.75" x14ac:dyDescent="0.45">
      <c r="A118" s="5" t="s">
        <v>97</v>
      </c>
      <c r="B118" s="4">
        <v>442</v>
      </c>
      <c r="E118" s="5"/>
    </row>
    <row r="119" spans="1:5" ht="42.75" x14ac:dyDescent="0.45">
      <c r="A119" s="5" t="s">
        <v>31</v>
      </c>
      <c r="B119" s="4">
        <v>329</v>
      </c>
      <c r="E119" s="5"/>
    </row>
    <row r="120" spans="1:5" ht="57" x14ac:dyDescent="0.45">
      <c r="A120" s="5" t="s">
        <v>129</v>
      </c>
      <c r="B120" s="4">
        <v>489</v>
      </c>
      <c r="E120" s="5"/>
    </row>
    <row r="121" spans="1:5" ht="28.5" x14ac:dyDescent="0.45">
      <c r="A121" s="5" t="s">
        <v>46</v>
      </c>
      <c r="B121" s="4">
        <v>361</v>
      </c>
      <c r="E121" s="5"/>
    </row>
    <row r="122" spans="1:5" ht="28.5" x14ac:dyDescent="0.45">
      <c r="A122" s="5" t="s">
        <v>32</v>
      </c>
      <c r="B122" s="4">
        <v>333</v>
      </c>
      <c r="E122" s="5"/>
    </row>
    <row r="123" spans="1:5" ht="57" x14ac:dyDescent="0.45">
      <c r="A123" s="5" t="s">
        <v>33</v>
      </c>
      <c r="B123" s="4">
        <v>334</v>
      </c>
      <c r="E123" s="5"/>
    </row>
    <row r="124" spans="1:5" ht="42.75" x14ac:dyDescent="0.45">
      <c r="A124" s="5" t="s">
        <v>35</v>
      </c>
      <c r="B124" s="4">
        <v>336</v>
      </c>
      <c r="E124" s="5"/>
    </row>
    <row r="125" spans="1:5" ht="57" x14ac:dyDescent="0.45">
      <c r="A125" s="5" t="s">
        <v>18</v>
      </c>
      <c r="B125" s="4">
        <v>303</v>
      </c>
      <c r="E125" s="5"/>
    </row>
    <row r="126" spans="1:5" ht="71.25" x14ac:dyDescent="0.45">
      <c r="A126" s="5" t="s">
        <v>173</v>
      </c>
      <c r="B126" s="4">
        <v>567</v>
      </c>
      <c r="E126" s="5"/>
    </row>
    <row r="127" spans="1:5" ht="57" x14ac:dyDescent="0.45">
      <c r="A127" s="5" t="s">
        <v>174</v>
      </c>
      <c r="B127" s="4">
        <v>569</v>
      </c>
      <c r="E127" s="5"/>
    </row>
    <row r="128" spans="1:5" ht="57" x14ac:dyDescent="0.45">
      <c r="A128" s="5" t="s">
        <v>193</v>
      </c>
      <c r="B128" s="4">
        <v>461</v>
      </c>
      <c r="E128" s="5"/>
    </row>
    <row r="129" spans="1:5" ht="57" x14ac:dyDescent="0.45">
      <c r="A129" s="5" t="s">
        <v>138</v>
      </c>
      <c r="B129" s="4">
        <v>499</v>
      </c>
      <c r="E129" s="5"/>
    </row>
    <row r="130" spans="1:5" ht="57" x14ac:dyDescent="0.45">
      <c r="A130" s="5" t="s">
        <v>36</v>
      </c>
      <c r="B130" s="4">
        <v>338</v>
      </c>
      <c r="E130" s="5"/>
    </row>
    <row r="131" spans="1:5" ht="42.75" x14ac:dyDescent="0.45">
      <c r="A131" s="5" t="s">
        <v>37</v>
      </c>
      <c r="B131" s="4">
        <v>341</v>
      </c>
      <c r="E131" s="5"/>
    </row>
    <row r="132" spans="1:5" ht="57" x14ac:dyDescent="0.45">
      <c r="A132" s="5" t="s">
        <v>38</v>
      </c>
      <c r="B132" s="4">
        <v>344</v>
      </c>
      <c r="E132" s="5"/>
    </row>
    <row r="133" spans="1:5" ht="42.75" x14ac:dyDescent="0.45">
      <c r="A133" s="5" t="s">
        <v>39</v>
      </c>
      <c r="B133" s="4">
        <v>345</v>
      </c>
      <c r="E133" s="5"/>
    </row>
    <row r="134" spans="1:5" ht="42.75" x14ac:dyDescent="0.45">
      <c r="A134" s="5" t="s">
        <v>40</v>
      </c>
      <c r="B134" s="4">
        <v>346</v>
      </c>
      <c r="E134" s="5"/>
    </row>
    <row r="135" spans="1:5" ht="42.75" x14ac:dyDescent="0.45">
      <c r="A135" s="5" t="s">
        <v>41</v>
      </c>
      <c r="B135" s="4">
        <v>349</v>
      </c>
      <c r="E135" s="5"/>
    </row>
    <row r="136" spans="1:5" ht="42.75" x14ac:dyDescent="0.45">
      <c r="A136" s="5" t="s">
        <v>42</v>
      </c>
      <c r="B136" s="4">
        <v>351</v>
      </c>
      <c r="E136" s="5"/>
    </row>
    <row r="137" spans="1:5" ht="28.5" x14ac:dyDescent="0.45">
      <c r="A137" s="5" t="s">
        <v>44</v>
      </c>
      <c r="B137" s="4">
        <v>353</v>
      </c>
      <c r="E137" s="5"/>
    </row>
    <row r="138" spans="1:5" ht="71.25" x14ac:dyDescent="0.45">
      <c r="A138" s="5" t="s">
        <v>80</v>
      </c>
      <c r="B138" s="4">
        <v>418</v>
      </c>
      <c r="E138" s="5"/>
    </row>
    <row r="139" spans="1:5" ht="57" x14ac:dyDescent="0.45">
      <c r="A139" s="5" t="s">
        <v>43</v>
      </c>
      <c r="B139" s="4">
        <v>352</v>
      </c>
      <c r="E139" s="5"/>
    </row>
    <row r="140" spans="1:5" ht="57" x14ac:dyDescent="0.45">
      <c r="A140" s="5" t="s">
        <v>47</v>
      </c>
      <c r="B140" s="4">
        <v>362</v>
      </c>
      <c r="E140" s="5"/>
    </row>
    <row r="141" spans="1:5" ht="28.5" x14ac:dyDescent="0.45">
      <c r="A141" s="5" t="s">
        <v>45</v>
      </c>
      <c r="B141" s="4">
        <v>357</v>
      </c>
      <c r="E141" s="5"/>
    </row>
    <row r="142" spans="1:5" ht="57" x14ac:dyDescent="0.45">
      <c r="A142" s="5" t="s">
        <v>49</v>
      </c>
      <c r="B142" s="4">
        <v>365</v>
      </c>
      <c r="E142" s="5"/>
    </row>
    <row r="143" spans="1:5" ht="71.25" x14ac:dyDescent="0.45">
      <c r="A143" s="5" t="s">
        <v>51</v>
      </c>
      <c r="B143" s="4">
        <v>367</v>
      </c>
      <c r="E143" s="5"/>
    </row>
    <row r="144" spans="1:5" ht="71.25" x14ac:dyDescent="0.45">
      <c r="A144" s="5" t="s">
        <v>152</v>
      </c>
      <c r="B144" s="4">
        <v>519</v>
      </c>
      <c r="E144" s="5"/>
    </row>
    <row r="145" spans="1:5" ht="28.5" x14ac:dyDescent="0.45">
      <c r="A145" s="5" t="s">
        <v>54</v>
      </c>
      <c r="B145" s="4">
        <v>374</v>
      </c>
      <c r="E145" s="5"/>
    </row>
    <row r="146" spans="1:5" ht="42.75" x14ac:dyDescent="0.45">
      <c r="A146" s="5" t="s">
        <v>55</v>
      </c>
      <c r="B146" s="4">
        <v>377</v>
      </c>
      <c r="E146" s="5"/>
    </row>
    <row r="147" spans="1:5" ht="42.75" x14ac:dyDescent="0.45">
      <c r="A147" s="5" t="s">
        <v>56</v>
      </c>
      <c r="B147" s="4">
        <v>379</v>
      </c>
      <c r="E147" s="5"/>
    </row>
    <row r="148" spans="1:5" ht="28.5" x14ac:dyDescent="0.45">
      <c r="A148" s="5" t="s">
        <v>57</v>
      </c>
      <c r="B148" s="4">
        <v>381</v>
      </c>
      <c r="E148" s="5"/>
    </row>
    <row r="149" spans="1:5" ht="28.5" x14ac:dyDescent="0.45">
      <c r="A149" s="5" t="s">
        <v>58</v>
      </c>
      <c r="B149" s="4">
        <v>382</v>
      </c>
      <c r="E149" s="5"/>
    </row>
    <row r="150" spans="1:5" ht="42.75" x14ac:dyDescent="0.45">
      <c r="A150" s="5" t="s">
        <v>60</v>
      </c>
      <c r="B150" s="4">
        <v>384</v>
      </c>
      <c r="E150" s="5"/>
    </row>
    <row r="151" spans="1:5" ht="42.75" x14ac:dyDescent="0.45">
      <c r="A151" s="5" t="s">
        <v>59</v>
      </c>
      <c r="B151" s="4">
        <v>383</v>
      </c>
      <c r="E151" s="5"/>
    </row>
    <row r="152" spans="1:5" ht="42.75" x14ac:dyDescent="0.45">
      <c r="A152" s="5" t="s">
        <v>61</v>
      </c>
      <c r="B152" s="4">
        <v>385</v>
      </c>
      <c r="E152" s="5"/>
    </row>
    <row r="153" spans="1:5" ht="42.75" x14ac:dyDescent="0.45">
      <c r="A153" s="5" t="s">
        <v>52</v>
      </c>
      <c r="B153" s="4">
        <v>368</v>
      </c>
      <c r="E153" s="5"/>
    </row>
    <row r="154" spans="1:5" ht="42.75" x14ac:dyDescent="0.45">
      <c r="A154" s="5" t="s">
        <v>64</v>
      </c>
      <c r="B154" s="4">
        <v>394</v>
      </c>
      <c r="E154" s="5"/>
    </row>
    <row r="155" spans="1:5" ht="28.5" x14ac:dyDescent="0.45">
      <c r="A155" s="5" t="s">
        <v>65</v>
      </c>
      <c r="B155" s="4">
        <v>397</v>
      </c>
      <c r="E155" s="5"/>
    </row>
    <row r="156" spans="1:5" ht="71.25" x14ac:dyDescent="0.45">
      <c r="A156" s="5" t="s">
        <v>117</v>
      </c>
      <c r="B156" s="4">
        <v>468</v>
      </c>
      <c r="E156" s="5"/>
    </row>
    <row r="157" spans="1:5" ht="71.25" x14ac:dyDescent="0.45">
      <c r="A157" s="5" t="s">
        <v>86</v>
      </c>
      <c r="B157" s="4">
        <v>429</v>
      </c>
      <c r="E157" s="5"/>
    </row>
    <row r="158" spans="1:5" ht="42.75" x14ac:dyDescent="0.45">
      <c r="A158" s="5" t="s">
        <v>169</v>
      </c>
      <c r="B158" s="4">
        <v>558</v>
      </c>
      <c r="E158" s="5"/>
    </row>
    <row r="159" spans="1:5" ht="57" x14ac:dyDescent="0.45">
      <c r="A159" s="5" t="s">
        <v>66</v>
      </c>
      <c r="B159" s="4">
        <v>398</v>
      </c>
      <c r="E159" s="5"/>
    </row>
    <row r="160" spans="1:5" ht="42.75" x14ac:dyDescent="0.45">
      <c r="A160" s="5" t="s">
        <v>69</v>
      </c>
      <c r="B160" s="4">
        <v>405</v>
      </c>
      <c r="E160" s="5"/>
    </row>
    <row r="161" spans="1:5" ht="57" x14ac:dyDescent="0.45">
      <c r="A161" s="5" t="s">
        <v>68</v>
      </c>
      <c r="B161" s="4">
        <v>404</v>
      </c>
      <c r="E161" s="5"/>
    </row>
    <row r="162" spans="1:5" ht="57" x14ac:dyDescent="0.45">
      <c r="A162" s="5" t="s">
        <v>70</v>
      </c>
      <c r="B162" s="4">
        <v>406</v>
      </c>
      <c r="E162" s="5"/>
    </row>
    <row r="163" spans="1:5" ht="57" x14ac:dyDescent="0.45">
      <c r="A163" s="5" t="s">
        <v>62</v>
      </c>
      <c r="B163" s="4">
        <v>386</v>
      </c>
      <c r="E163" s="5"/>
    </row>
    <row r="164" spans="1:5" ht="57" x14ac:dyDescent="0.45">
      <c r="A164" s="5" t="s">
        <v>73</v>
      </c>
      <c r="B164" s="4">
        <v>410</v>
      </c>
      <c r="E164" s="5"/>
    </row>
    <row r="165" spans="1:5" ht="57" x14ac:dyDescent="0.45">
      <c r="A165" s="5" t="s">
        <v>75</v>
      </c>
      <c r="B165" s="4">
        <v>412</v>
      </c>
      <c r="E165" s="5"/>
    </row>
    <row r="166" spans="1:5" ht="57" x14ac:dyDescent="0.45">
      <c r="A166" s="5" t="s">
        <v>74</v>
      </c>
      <c r="B166" s="4">
        <v>411</v>
      </c>
      <c r="E166" s="5"/>
    </row>
    <row r="167" spans="1:5" ht="57" x14ac:dyDescent="0.45">
      <c r="A167" s="5" t="s">
        <v>76</v>
      </c>
      <c r="B167" s="4">
        <v>413</v>
      </c>
      <c r="E167" s="5"/>
    </row>
    <row r="168" spans="1:5" ht="57" x14ac:dyDescent="0.45">
      <c r="A168" s="5" t="s">
        <v>77</v>
      </c>
      <c r="B168" s="4">
        <v>414</v>
      </c>
      <c r="E168" s="5"/>
    </row>
    <row r="169" spans="1:5" ht="28.5" x14ac:dyDescent="0.45">
      <c r="A169" s="5" t="s">
        <v>78</v>
      </c>
      <c r="B169" s="4">
        <v>415</v>
      </c>
      <c r="E169" s="5"/>
    </row>
    <row r="170" spans="1:5" ht="57" x14ac:dyDescent="0.45">
      <c r="A170" s="5" t="s">
        <v>79</v>
      </c>
      <c r="B170" s="4">
        <v>416</v>
      </c>
      <c r="E170" s="5"/>
    </row>
    <row r="171" spans="1:5" ht="57" x14ac:dyDescent="0.45">
      <c r="A171" s="5" t="s">
        <v>81</v>
      </c>
      <c r="B171" s="4">
        <v>420</v>
      </c>
      <c r="E171" s="5"/>
    </row>
    <row r="172" spans="1:5" ht="71.25" x14ac:dyDescent="0.45">
      <c r="A172" s="5" t="s">
        <v>82</v>
      </c>
      <c r="B172" s="4">
        <v>422</v>
      </c>
      <c r="E172" s="5"/>
    </row>
    <row r="173" spans="1:5" ht="42.75" x14ac:dyDescent="0.45">
      <c r="A173" s="5" t="s">
        <v>83</v>
      </c>
      <c r="B173" s="4">
        <v>424</v>
      </c>
      <c r="E173" s="5"/>
    </row>
    <row r="174" spans="1:5" ht="28.5" x14ac:dyDescent="0.45">
      <c r="A174" s="5" t="s">
        <v>84</v>
      </c>
      <c r="B174" s="4">
        <v>426</v>
      </c>
      <c r="E174" s="5"/>
    </row>
    <row r="175" spans="1:5" ht="42.75" x14ac:dyDescent="0.45">
      <c r="A175" s="5" t="s">
        <v>175</v>
      </c>
      <c r="B175" s="4">
        <v>571</v>
      </c>
      <c r="E175" s="5"/>
    </row>
    <row r="176" spans="1:5" ht="42.75" x14ac:dyDescent="0.45">
      <c r="A176" s="5" t="s">
        <v>121</v>
      </c>
      <c r="B176" s="4">
        <v>478</v>
      </c>
      <c r="E176" s="5"/>
    </row>
    <row r="177" spans="1:5" ht="42.75" x14ac:dyDescent="0.45">
      <c r="A177" s="5" t="s">
        <v>19</v>
      </c>
      <c r="B177" s="4">
        <v>305</v>
      </c>
      <c r="E177" s="5"/>
    </row>
    <row r="178" spans="1:5" ht="71.25" x14ac:dyDescent="0.45">
      <c r="A178" s="5" t="s">
        <v>180</v>
      </c>
      <c r="B178" s="4">
        <v>582</v>
      </c>
      <c r="E178" s="5"/>
    </row>
    <row r="179" spans="1:5" ht="57" x14ac:dyDescent="0.45">
      <c r="A179" s="5" t="s">
        <v>89</v>
      </c>
      <c r="B179" s="4">
        <v>433</v>
      </c>
      <c r="E179" s="5"/>
    </row>
    <row r="180" spans="1:5" ht="42.75" x14ac:dyDescent="0.45">
      <c r="A180" s="5" t="s">
        <v>85</v>
      </c>
      <c r="B180" s="4">
        <v>428</v>
      </c>
      <c r="E180" s="5"/>
    </row>
    <row r="181" spans="1:5" ht="42.75" x14ac:dyDescent="0.45">
      <c r="A181" s="5" t="s">
        <v>87</v>
      </c>
      <c r="B181" s="4">
        <v>431</v>
      </c>
      <c r="E181" s="5"/>
    </row>
    <row r="182" spans="1:5" ht="42.75" x14ac:dyDescent="0.45">
      <c r="A182" s="5" t="s">
        <v>88</v>
      </c>
      <c r="B182" s="4">
        <v>432</v>
      </c>
      <c r="E182" s="5"/>
    </row>
    <row r="183" spans="1:5" ht="28.5" x14ac:dyDescent="0.45">
      <c r="A183" s="5" t="s">
        <v>90</v>
      </c>
      <c r="B183" s="4">
        <v>434</v>
      </c>
      <c r="E183" s="5"/>
    </row>
    <row r="184" spans="1:5" ht="57" x14ac:dyDescent="0.45">
      <c r="A184" s="5" t="s">
        <v>92</v>
      </c>
      <c r="B184" s="4">
        <v>436</v>
      </c>
      <c r="E184" s="5"/>
    </row>
    <row r="185" spans="1:5" ht="57" x14ac:dyDescent="0.45">
      <c r="A185" s="5" t="s">
        <v>94</v>
      </c>
      <c r="B185" s="4">
        <v>438</v>
      </c>
      <c r="E185" s="5"/>
    </row>
    <row r="186" spans="1:5" ht="57" x14ac:dyDescent="0.45">
      <c r="A186" s="5" t="s">
        <v>71</v>
      </c>
      <c r="B186" s="4">
        <v>408</v>
      </c>
      <c r="E186" s="5"/>
    </row>
    <row r="187" spans="1:5" ht="57" x14ac:dyDescent="0.45">
      <c r="A187" s="5" t="s">
        <v>96</v>
      </c>
      <c r="B187" s="4">
        <v>440</v>
      </c>
      <c r="E187" s="5"/>
    </row>
    <row r="188" spans="1:5" ht="57" x14ac:dyDescent="0.45">
      <c r="A188" s="5" t="s">
        <v>98</v>
      </c>
      <c r="B188" s="4">
        <v>443</v>
      </c>
      <c r="E188" s="5"/>
    </row>
    <row r="189" spans="1:5" ht="57" x14ac:dyDescent="0.45">
      <c r="A189" s="5" t="s">
        <v>99</v>
      </c>
      <c r="B189" s="4">
        <v>444</v>
      </c>
      <c r="E189" s="5"/>
    </row>
    <row r="190" spans="1:5" ht="57" x14ac:dyDescent="0.45">
      <c r="A190" s="5" t="s">
        <v>101</v>
      </c>
      <c r="B190" s="4">
        <v>446</v>
      </c>
      <c r="E190" s="5"/>
    </row>
    <row r="191" spans="1:5" ht="42.75" x14ac:dyDescent="0.45">
      <c r="A191" s="5" t="s">
        <v>100</v>
      </c>
      <c r="B191" s="4">
        <v>445</v>
      </c>
      <c r="E191" s="5"/>
    </row>
    <row r="192" spans="1:5" ht="28.5" x14ac:dyDescent="0.45">
      <c r="A192" s="5" t="s">
        <v>50</v>
      </c>
      <c r="B192" s="4">
        <v>366</v>
      </c>
      <c r="E192" s="5"/>
    </row>
    <row r="193" spans="1:5" ht="57" x14ac:dyDescent="0.45">
      <c r="A193" s="5" t="s">
        <v>103</v>
      </c>
      <c r="B193" s="4">
        <v>448</v>
      </c>
      <c r="E193" s="5"/>
    </row>
    <row r="194" spans="1:5" ht="42.75" x14ac:dyDescent="0.45">
      <c r="A194" s="5" t="s">
        <v>102</v>
      </c>
      <c r="B194" s="4">
        <v>447</v>
      </c>
      <c r="E194" s="5"/>
    </row>
    <row r="195" spans="1:5" ht="42.75" x14ac:dyDescent="0.45">
      <c r="A195" s="5" t="s">
        <v>104</v>
      </c>
      <c r="B195" s="4">
        <v>449</v>
      </c>
      <c r="E195" s="5"/>
    </row>
    <row r="196" spans="1:5" ht="28.5" x14ac:dyDescent="0.45">
      <c r="A196" s="5" t="s">
        <v>105</v>
      </c>
      <c r="B196" s="4">
        <v>450</v>
      </c>
      <c r="E196" s="5"/>
    </row>
    <row r="197" spans="1:5" ht="57" x14ac:dyDescent="0.45">
      <c r="A197" s="5" t="s">
        <v>106</v>
      </c>
      <c r="B197" s="4">
        <v>451</v>
      </c>
      <c r="E197" s="5"/>
    </row>
    <row r="198" spans="1:5" ht="57" x14ac:dyDescent="0.45">
      <c r="A198" s="5" t="s">
        <v>189</v>
      </c>
      <c r="B198" s="4">
        <v>594</v>
      </c>
      <c r="E198" s="5"/>
    </row>
    <row r="199" spans="1:5" ht="71.25" x14ac:dyDescent="0.45">
      <c r="A199" s="5" t="s">
        <v>107</v>
      </c>
      <c r="B199" s="4">
        <v>453</v>
      </c>
      <c r="E199" s="5"/>
    </row>
    <row r="200" spans="1:5" ht="28.5" x14ac:dyDescent="0.45">
      <c r="A200" s="5" t="s">
        <v>108</v>
      </c>
      <c r="B200" s="4">
        <v>454</v>
      </c>
      <c r="E200" s="5"/>
    </row>
    <row r="201" spans="1:5" ht="85.5" x14ac:dyDescent="0.45">
      <c r="A201" s="5" t="s">
        <v>48</v>
      </c>
      <c r="B201" s="4">
        <v>364</v>
      </c>
      <c r="E201" s="5"/>
    </row>
    <row r="202" spans="1:5" ht="28.5" x14ac:dyDescent="0.45">
      <c r="A202" s="5" t="s">
        <v>109</v>
      </c>
      <c r="B202" s="4">
        <v>455</v>
      </c>
      <c r="E202" s="5"/>
    </row>
    <row r="203" spans="1:5" ht="57" x14ac:dyDescent="0.45">
      <c r="A203" s="5" t="s">
        <v>111</v>
      </c>
      <c r="B203" s="4">
        <v>459</v>
      </c>
      <c r="E203" s="5"/>
    </row>
    <row r="204" spans="1:5" ht="57" x14ac:dyDescent="0.45">
      <c r="A204" s="5" t="s">
        <v>113</v>
      </c>
      <c r="B204" s="4">
        <v>462</v>
      </c>
      <c r="E204" s="5"/>
    </row>
    <row r="205" spans="1:5" ht="28.5" x14ac:dyDescent="0.45">
      <c r="A205" s="5" t="s">
        <v>116</v>
      </c>
      <c r="B205" s="4">
        <v>466</v>
      </c>
      <c r="E205" s="5"/>
    </row>
    <row r="206" spans="1:5" ht="57" x14ac:dyDescent="0.45">
      <c r="A206" s="5" t="s">
        <v>115</v>
      </c>
      <c r="B206" s="4">
        <v>464</v>
      </c>
      <c r="E206" s="5"/>
    </row>
    <row r="207" spans="1:5" ht="57" x14ac:dyDescent="0.45">
      <c r="A207" s="5" t="s">
        <v>118</v>
      </c>
      <c r="B207" s="4">
        <v>471</v>
      </c>
      <c r="E207" s="5"/>
    </row>
    <row r="208" spans="1:5" ht="42.75" x14ac:dyDescent="0.45">
      <c r="A208" s="5" t="s">
        <v>119</v>
      </c>
      <c r="B208" s="4">
        <v>474</v>
      </c>
      <c r="E208" s="5"/>
    </row>
    <row r="209" spans="1:5" ht="42.75" x14ac:dyDescent="0.45">
      <c r="A209" s="5" t="s">
        <v>123</v>
      </c>
      <c r="B209" s="4">
        <v>480</v>
      </c>
      <c r="E209" s="5"/>
    </row>
    <row r="210" spans="1:5" ht="28.5" x14ac:dyDescent="0.45">
      <c r="A210" s="5" t="s">
        <v>122</v>
      </c>
      <c r="B210" s="4">
        <v>479</v>
      </c>
      <c r="E210" s="5"/>
    </row>
    <row r="211" spans="1:5" ht="28.5" x14ac:dyDescent="0.45">
      <c r="A211" s="5" t="s">
        <v>124</v>
      </c>
      <c r="B211" s="4">
        <v>481</v>
      </c>
      <c r="E211" s="5"/>
    </row>
    <row r="212" spans="1:5" ht="42.75" x14ac:dyDescent="0.45">
      <c r="A212" s="5" t="s">
        <v>125</v>
      </c>
      <c r="B212" s="4">
        <v>482</v>
      </c>
      <c r="E212" s="5"/>
    </row>
    <row r="213" spans="1:5" ht="42.75" x14ac:dyDescent="0.45">
      <c r="A213" s="5" t="s">
        <v>127</v>
      </c>
      <c r="B213" s="4">
        <v>485</v>
      </c>
      <c r="E213" s="5"/>
    </row>
    <row r="214" spans="1:5" ht="42.75" x14ac:dyDescent="0.45">
      <c r="A214" s="5" t="s">
        <v>126</v>
      </c>
      <c r="B214" s="4">
        <v>484</v>
      </c>
      <c r="E214" s="5"/>
    </row>
    <row r="215" spans="1:5" ht="42.75" x14ac:dyDescent="0.45">
      <c r="A215" s="5" t="s">
        <v>128</v>
      </c>
      <c r="B215" s="4">
        <v>488</v>
      </c>
      <c r="E215" s="5"/>
    </row>
    <row r="216" spans="1:5" ht="71.25" x14ac:dyDescent="0.45">
      <c r="A216" s="5" t="s">
        <v>131</v>
      </c>
      <c r="B216" s="4">
        <v>491</v>
      </c>
      <c r="E216" s="5"/>
    </row>
    <row r="217" spans="1:5" ht="28.5" x14ac:dyDescent="0.45">
      <c r="A217" s="5" t="s">
        <v>130</v>
      </c>
      <c r="B217" s="4">
        <v>490</v>
      </c>
      <c r="E217" s="5"/>
    </row>
    <row r="218" spans="1:5" ht="57" x14ac:dyDescent="0.45">
      <c r="A218" s="5" t="s">
        <v>133</v>
      </c>
      <c r="B218" s="4">
        <v>493</v>
      </c>
      <c r="E218" s="5"/>
    </row>
    <row r="219" spans="1:5" ht="42.75" x14ac:dyDescent="0.45">
      <c r="A219" s="5" t="s">
        <v>132</v>
      </c>
      <c r="B219" s="4">
        <v>492</v>
      </c>
      <c r="E219" s="5"/>
    </row>
    <row r="220" spans="1:5" ht="42.75" x14ac:dyDescent="0.45">
      <c r="A220" s="5" t="s">
        <v>72</v>
      </c>
      <c r="B220" s="4">
        <v>409</v>
      </c>
      <c r="E220" s="5"/>
    </row>
    <row r="221" spans="1:5" ht="42.75" x14ac:dyDescent="0.45">
      <c r="A221" s="5" t="s">
        <v>134</v>
      </c>
      <c r="B221" s="4">
        <v>494</v>
      </c>
      <c r="E221" s="5"/>
    </row>
    <row r="222" spans="1:5" ht="57" x14ac:dyDescent="0.45">
      <c r="A222" s="5" t="s">
        <v>137</v>
      </c>
      <c r="B222" s="4">
        <v>498</v>
      </c>
      <c r="E222" s="5"/>
    </row>
    <row r="223" spans="1:5" ht="85.5" x14ac:dyDescent="0.45">
      <c r="A223" s="5" t="s">
        <v>135</v>
      </c>
      <c r="B223" s="4">
        <v>496</v>
      </c>
      <c r="E223" s="5"/>
    </row>
    <row r="224" spans="1:5" ht="28.5" x14ac:dyDescent="0.45">
      <c r="A224" s="5" t="s">
        <v>136</v>
      </c>
      <c r="B224" s="4">
        <v>497</v>
      </c>
      <c r="E224" s="5"/>
    </row>
    <row r="225" spans="1:5" ht="42.75" x14ac:dyDescent="0.45">
      <c r="A225" s="5" t="s">
        <v>139</v>
      </c>
      <c r="B225" s="4">
        <v>500</v>
      </c>
      <c r="E225" s="5"/>
    </row>
    <row r="226" spans="1:5" ht="42.75" x14ac:dyDescent="0.45">
      <c r="A226" s="5" t="s">
        <v>140</v>
      </c>
      <c r="B226" s="4">
        <v>501</v>
      </c>
      <c r="E226" s="5"/>
    </row>
    <row r="227" spans="1:5" ht="57" x14ac:dyDescent="0.45">
      <c r="A227" s="5" t="s">
        <v>141</v>
      </c>
      <c r="B227" s="4">
        <v>503</v>
      </c>
      <c r="E227" s="5"/>
    </row>
    <row r="228" spans="1:5" ht="42.75" x14ac:dyDescent="0.45">
      <c r="A228" s="5" t="s">
        <v>63</v>
      </c>
      <c r="B228" s="4">
        <v>392</v>
      </c>
      <c r="E228" s="5"/>
    </row>
    <row r="229" spans="1:5" ht="28.5" x14ac:dyDescent="0.45">
      <c r="A229" s="5" t="s">
        <v>143</v>
      </c>
      <c r="B229" s="4">
        <v>508</v>
      </c>
      <c r="E229" s="5"/>
    </row>
    <row r="230" spans="1:5" ht="57" x14ac:dyDescent="0.45">
      <c r="A230" s="5" t="s">
        <v>142</v>
      </c>
      <c r="B230" s="4">
        <v>507</v>
      </c>
      <c r="E230" s="5"/>
    </row>
    <row r="231" spans="1:5" ht="42.75" x14ac:dyDescent="0.45">
      <c r="A231" s="5" t="s">
        <v>144</v>
      </c>
      <c r="B231" s="4">
        <v>509</v>
      </c>
      <c r="E231" s="5"/>
    </row>
    <row r="232" spans="1:5" ht="57" x14ac:dyDescent="0.45">
      <c r="A232" s="5" t="s">
        <v>145</v>
      </c>
      <c r="B232" s="4">
        <v>512</v>
      </c>
      <c r="E232" s="5"/>
    </row>
    <row r="233" spans="1:5" ht="28.5" x14ac:dyDescent="0.45">
      <c r="A233" s="5" t="s">
        <v>146</v>
      </c>
      <c r="B233" s="4">
        <v>513</v>
      </c>
      <c r="E233" s="5"/>
    </row>
    <row r="234" spans="1:5" ht="28.5" x14ac:dyDescent="0.45">
      <c r="A234" s="5" t="s">
        <v>147</v>
      </c>
      <c r="B234" s="4">
        <v>514</v>
      </c>
      <c r="E234" s="5"/>
    </row>
    <row r="235" spans="1:5" ht="57" x14ac:dyDescent="0.45">
      <c r="A235" s="5" t="s">
        <v>192</v>
      </c>
      <c r="B235" s="4">
        <v>304</v>
      </c>
      <c r="E235" s="5"/>
    </row>
    <row r="236" spans="1:5" ht="57" x14ac:dyDescent="0.45">
      <c r="A236" s="5" t="s">
        <v>149</v>
      </c>
      <c r="B236" s="4">
        <v>516</v>
      </c>
      <c r="E236" s="5"/>
    </row>
    <row r="237" spans="1:5" ht="28.5" x14ac:dyDescent="0.45">
      <c r="A237" s="5" t="s">
        <v>150</v>
      </c>
      <c r="B237" s="4">
        <v>517</v>
      </c>
      <c r="E237" s="5"/>
    </row>
    <row r="238" spans="1:5" ht="57" x14ac:dyDescent="0.45">
      <c r="A238" s="5" t="s">
        <v>148</v>
      </c>
      <c r="B238" s="4">
        <v>515</v>
      </c>
      <c r="E238" s="5"/>
    </row>
    <row r="239" spans="1:5" ht="42.75" x14ac:dyDescent="0.45">
      <c r="A239" s="5" t="s">
        <v>151</v>
      </c>
      <c r="B239" s="4">
        <v>518</v>
      </c>
      <c r="E239" s="5"/>
    </row>
    <row r="240" spans="1:5" ht="42.75" x14ac:dyDescent="0.45">
      <c r="A240" s="5" t="s">
        <v>186</v>
      </c>
      <c r="B240" s="4">
        <v>590</v>
      </c>
      <c r="E240" s="5"/>
    </row>
    <row r="241" spans="1:5" ht="28.5" x14ac:dyDescent="0.45">
      <c r="A241" s="5" t="s">
        <v>114</v>
      </c>
      <c r="B241" s="4">
        <v>463</v>
      </c>
      <c r="E241" s="5"/>
    </row>
    <row r="242" spans="1:5" ht="28.5" x14ac:dyDescent="0.45">
      <c r="A242" s="5" t="s">
        <v>110</v>
      </c>
      <c r="B242" s="4">
        <v>457</v>
      </c>
      <c r="E242" s="5"/>
    </row>
    <row r="243" spans="1:5" ht="28.5" x14ac:dyDescent="0.45">
      <c r="A243" s="5" t="s">
        <v>153</v>
      </c>
      <c r="B243" s="4">
        <v>520</v>
      </c>
      <c r="E243" s="5"/>
    </row>
    <row r="244" spans="1:5" ht="42.75" x14ac:dyDescent="0.45">
      <c r="A244" s="5" t="s">
        <v>155</v>
      </c>
      <c r="B244" s="4">
        <v>522</v>
      </c>
      <c r="E244" s="5"/>
    </row>
    <row r="245" spans="1:5" ht="57" x14ac:dyDescent="0.45">
      <c r="A245" s="5" t="s">
        <v>156</v>
      </c>
      <c r="B245" s="4">
        <v>527</v>
      </c>
      <c r="E245" s="5"/>
    </row>
    <row r="246" spans="1:5" ht="42.75" x14ac:dyDescent="0.45">
      <c r="A246" s="5" t="s">
        <v>157</v>
      </c>
      <c r="B246" s="4">
        <v>530</v>
      </c>
      <c r="E246" s="5"/>
    </row>
    <row r="247" spans="1:5" ht="42.75" x14ac:dyDescent="0.45">
      <c r="A247" s="5" t="s">
        <v>159</v>
      </c>
      <c r="B247" s="4">
        <v>534</v>
      </c>
      <c r="E247" s="5"/>
    </row>
    <row r="248" spans="1:5" ht="42.75" x14ac:dyDescent="0.45">
      <c r="A248" s="5" t="s">
        <v>161</v>
      </c>
      <c r="B248" s="4">
        <v>537</v>
      </c>
      <c r="E248" s="5"/>
    </row>
    <row r="249" spans="1:5" ht="42.75" x14ac:dyDescent="0.45">
      <c r="A249" s="5" t="s">
        <v>160</v>
      </c>
      <c r="B249" s="4">
        <v>535</v>
      </c>
      <c r="E249" s="5"/>
    </row>
    <row r="250" spans="1:5" ht="42.75" x14ac:dyDescent="0.45">
      <c r="A250" s="5" t="s">
        <v>162</v>
      </c>
      <c r="B250" s="4">
        <v>538</v>
      </c>
      <c r="E250" s="5"/>
    </row>
    <row r="251" spans="1:5" ht="57" x14ac:dyDescent="0.45">
      <c r="A251" s="5" t="s">
        <v>194</v>
      </c>
      <c r="B251" s="4">
        <v>545</v>
      </c>
      <c r="E251" s="5"/>
    </row>
    <row r="252" spans="1:5" ht="57" x14ac:dyDescent="0.45">
      <c r="A252" s="5" t="s">
        <v>164</v>
      </c>
      <c r="B252" s="4">
        <v>546</v>
      </c>
      <c r="E252" s="5"/>
    </row>
    <row r="253" spans="1:5" ht="57" x14ac:dyDescent="0.45">
      <c r="A253" s="5" t="s">
        <v>165</v>
      </c>
      <c r="B253" s="4">
        <v>549</v>
      </c>
      <c r="E253" s="5"/>
    </row>
    <row r="254" spans="1:5" ht="42.75" x14ac:dyDescent="0.45">
      <c r="A254" s="5" t="s">
        <v>166</v>
      </c>
      <c r="B254" s="4">
        <v>550</v>
      </c>
      <c r="E254" s="5"/>
    </row>
    <row r="255" spans="1:5" ht="57" x14ac:dyDescent="0.45">
      <c r="A255" s="5" t="s">
        <v>154</v>
      </c>
      <c r="B255" s="4">
        <v>521</v>
      </c>
      <c r="E255" s="5"/>
    </row>
    <row r="256" spans="1:5" ht="42.75" x14ac:dyDescent="0.45">
      <c r="A256" s="5" t="s">
        <v>167</v>
      </c>
      <c r="B256" s="4">
        <v>553</v>
      </c>
      <c r="E256" s="5"/>
    </row>
    <row r="257" spans="1:5" ht="57" x14ac:dyDescent="0.45">
      <c r="A257" s="5" t="s">
        <v>168</v>
      </c>
      <c r="B257" s="4">
        <v>557</v>
      </c>
      <c r="E257" s="5"/>
    </row>
    <row r="258" spans="1:5" ht="57" x14ac:dyDescent="0.45">
      <c r="A258" s="5" t="s">
        <v>91</v>
      </c>
      <c r="B258" s="4">
        <v>435</v>
      </c>
      <c r="E258" s="5"/>
    </row>
    <row r="259" spans="1:5" ht="57" x14ac:dyDescent="0.45">
      <c r="A259" s="5" t="s">
        <v>170</v>
      </c>
      <c r="B259" s="4">
        <v>562</v>
      </c>
      <c r="E259" s="5"/>
    </row>
    <row r="260" spans="1:5" ht="42.75" x14ac:dyDescent="0.45">
      <c r="A260" s="5" t="s">
        <v>95</v>
      </c>
      <c r="B260" s="4">
        <v>439</v>
      </c>
      <c r="E260" s="5"/>
    </row>
    <row r="261" spans="1:5" ht="57" x14ac:dyDescent="0.45">
      <c r="A261" s="5" t="s">
        <v>172</v>
      </c>
      <c r="B261" s="4">
        <v>566</v>
      </c>
      <c r="E261" s="5"/>
    </row>
    <row r="262" spans="1:5" ht="57" x14ac:dyDescent="0.45">
      <c r="A262" s="5" t="s">
        <v>171</v>
      </c>
      <c r="B262" s="4">
        <v>565</v>
      </c>
      <c r="E262" s="5"/>
    </row>
    <row r="263" spans="1:5" ht="28.5" x14ac:dyDescent="0.45">
      <c r="A263" s="5" t="s">
        <v>187</v>
      </c>
      <c r="B263" s="4">
        <v>592</v>
      </c>
      <c r="E263" s="5"/>
    </row>
    <row r="264" spans="1:5" ht="71.25" x14ac:dyDescent="0.45">
      <c r="A264" s="5" t="s">
        <v>120</v>
      </c>
      <c r="B264" s="4">
        <v>475</v>
      </c>
      <c r="E264" s="5"/>
    </row>
    <row r="265" spans="1:5" ht="57" x14ac:dyDescent="0.45">
      <c r="A265" s="5" t="s">
        <v>188</v>
      </c>
      <c r="B265" s="4">
        <v>593</v>
      </c>
      <c r="E265" s="5"/>
    </row>
    <row r="266" spans="1:5" ht="42.75" x14ac:dyDescent="0.45">
      <c r="A266" s="5" t="s">
        <v>158</v>
      </c>
      <c r="B266" s="4">
        <v>532</v>
      </c>
      <c r="E266" s="5"/>
    </row>
    <row r="267" spans="1:5" ht="42.75" x14ac:dyDescent="0.45">
      <c r="A267" s="5" t="s">
        <v>176</v>
      </c>
      <c r="B267" s="4">
        <v>574</v>
      </c>
      <c r="E267" s="5"/>
    </row>
    <row r="268" spans="1:5" ht="42.75" x14ac:dyDescent="0.45">
      <c r="A268" s="5" t="s">
        <v>177</v>
      </c>
      <c r="B268" s="4">
        <v>576</v>
      </c>
      <c r="E268" s="5"/>
    </row>
    <row r="269" spans="1:5" ht="42.75" x14ac:dyDescent="0.45">
      <c r="A269" s="5" t="s">
        <v>179</v>
      </c>
      <c r="B269" s="4">
        <v>579</v>
      </c>
      <c r="E269" s="5"/>
    </row>
    <row r="270" spans="1:5" ht="42.75" x14ac:dyDescent="0.45">
      <c r="A270" s="5" t="s">
        <v>178</v>
      </c>
      <c r="B270" s="4">
        <v>577</v>
      </c>
      <c r="E270" s="5"/>
    </row>
    <row r="271" spans="1:5" ht="42.75" x14ac:dyDescent="0.45">
      <c r="A271" s="5" t="s">
        <v>27</v>
      </c>
      <c r="B271" s="4">
        <v>318</v>
      </c>
      <c r="E271" s="5"/>
    </row>
    <row r="272" spans="1:5" ht="28.5" x14ac:dyDescent="0.45">
      <c r="A272" s="5" t="s">
        <v>26</v>
      </c>
      <c r="B272" s="4">
        <v>317</v>
      </c>
      <c r="E272" s="5"/>
    </row>
    <row r="273" spans="1:5" ht="57" x14ac:dyDescent="0.45">
      <c r="A273" s="5" t="s">
        <v>22</v>
      </c>
      <c r="B273" s="4">
        <v>312</v>
      </c>
      <c r="E273" s="5"/>
    </row>
    <row r="274" spans="1:5" ht="42.75" x14ac:dyDescent="0.45">
      <c r="A274" s="5" t="s">
        <v>181</v>
      </c>
      <c r="B274" s="4">
        <v>583</v>
      </c>
      <c r="E274" s="5"/>
    </row>
    <row r="275" spans="1:5" ht="57" x14ac:dyDescent="0.45">
      <c r="A275" s="5" t="s">
        <v>182</v>
      </c>
      <c r="B275" s="4">
        <v>586</v>
      </c>
      <c r="E275" s="5"/>
    </row>
    <row r="276" spans="1:5" ht="57" x14ac:dyDescent="0.45">
      <c r="A276" s="5" t="s">
        <v>183</v>
      </c>
      <c r="B276" s="4">
        <v>587</v>
      </c>
      <c r="E276" s="5"/>
    </row>
    <row r="277" spans="1:5" ht="57" x14ac:dyDescent="0.45">
      <c r="A277" s="5" t="s">
        <v>184</v>
      </c>
      <c r="B277" s="4">
        <v>588</v>
      </c>
      <c r="E277" s="5"/>
    </row>
    <row r="278" spans="1:5" ht="57" x14ac:dyDescent="0.45">
      <c r="A278" s="5" t="s">
        <v>185</v>
      </c>
      <c r="B278" s="4">
        <v>589</v>
      </c>
      <c r="E278" s="5"/>
    </row>
  </sheetData>
  <sortState xmlns:xlrd2="http://schemas.microsoft.com/office/spreadsheetml/2017/richdata2" ref="E103:F278">
    <sortCondition ref="E103:E278"/>
  </sortState>
  <mergeCells count="6">
    <mergeCell ref="A7:H7"/>
    <mergeCell ref="A14:H14"/>
    <mergeCell ref="A4:B4"/>
    <mergeCell ref="A5:B5"/>
    <mergeCell ref="C4:E4"/>
    <mergeCell ref="C5:E5"/>
  </mergeCells>
  <conditionalFormatting sqref="C23:H23">
    <cfRule type="cellIs" dxfId="9" priority="5" operator="lessThan">
      <formula>0</formula>
    </cfRule>
    <cfRule type="cellIs" dxfId="8" priority="6" operator="greaterThan">
      <formula>0</formula>
    </cfRule>
  </conditionalFormatting>
  <conditionalFormatting sqref="C22:F22 H22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G22">
    <cfRule type="cellIs" dxfId="3" priority="1" operator="lessThan">
      <formula>0</formula>
    </cfRule>
    <cfRule type="cellIs" dxfId="2" priority="2" operator="greaterThan">
      <formula>0</formula>
    </cfRule>
  </conditionalFormatting>
  <dataValidations count="1">
    <dataValidation type="list" allowBlank="1" showInputMessage="1" showErrorMessage="1" sqref="C4" xr:uid="{8704A631-C5BB-4024-8F56-EFDE84DBDE51}">
      <formula1>SchoolNamesList2020to21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0C3A-3F32-460A-86C6-A9F4C4225224}">
  <dimension ref="A1:P177"/>
  <sheetViews>
    <sheetView topLeftCell="B1" workbookViewId="0">
      <selection activeCell="B1" sqref="A1:P1048576"/>
    </sheetView>
  </sheetViews>
  <sheetFormatPr defaultRowHeight="14.25" x14ac:dyDescent="0.45"/>
  <cols>
    <col min="1" max="1" width="14.59765625" style="1" customWidth="1"/>
    <col min="2" max="2" width="44.73046875" bestFit="1" customWidth="1"/>
    <col min="3" max="4" width="16.3984375" style="22" bestFit="1" customWidth="1"/>
    <col min="5" max="5" width="11" style="15" bestFit="1" customWidth="1"/>
    <col min="6" max="6" width="11.3984375" style="19" bestFit="1" customWidth="1"/>
    <col min="7" max="16" width="10.73046875" style="25" customWidth="1"/>
  </cols>
  <sheetData>
    <row r="1" spans="1:16" s="17" customFormat="1" ht="30" customHeight="1" x14ac:dyDescent="0.45">
      <c r="A1" s="16" t="s">
        <v>212</v>
      </c>
      <c r="B1" s="17" t="s">
        <v>0</v>
      </c>
      <c r="C1" s="21" t="s">
        <v>219</v>
      </c>
      <c r="D1" s="21" t="s">
        <v>220</v>
      </c>
      <c r="E1" s="18" t="s">
        <v>196</v>
      </c>
      <c r="F1" s="1" t="s">
        <v>197</v>
      </c>
      <c r="G1" s="23" t="s">
        <v>221</v>
      </c>
      <c r="H1" s="23" t="s">
        <v>214</v>
      </c>
      <c r="I1" s="24" t="s">
        <v>198</v>
      </c>
      <c r="J1" s="23" t="s">
        <v>215</v>
      </c>
      <c r="K1" s="24" t="s">
        <v>199</v>
      </c>
      <c r="L1" s="23" t="s">
        <v>216</v>
      </c>
      <c r="M1" s="23" t="s">
        <v>222</v>
      </c>
      <c r="N1" s="23" t="s">
        <v>217</v>
      </c>
      <c r="O1" s="24" t="s">
        <v>213</v>
      </c>
      <c r="P1" s="23" t="s">
        <v>218</v>
      </c>
    </row>
    <row r="2" spans="1:16" x14ac:dyDescent="0.45">
      <c r="A2" s="1">
        <v>300</v>
      </c>
      <c r="B2" t="str">
        <f>VLOOKUP(A2,'2020-2021'!$A$2:$Z$177,2,FALSE)</f>
        <v>Albemarle Road Elementary</v>
      </c>
      <c r="C2" s="22">
        <f>VLOOKUP(A2,'2019-2020'!$A$2:$Z$177,26,FALSE)</f>
        <v>837</v>
      </c>
      <c r="D2" s="22">
        <f>VLOOKUP(A2,'2020-2021'!$A$2:$Z$177,26,FALSE)</f>
        <v>795</v>
      </c>
      <c r="E2" s="15">
        <f t="shared" ref="E2:E33" si="0">D2-C2</f>
        <v>-42</v>
      </c>
      <c r="F2" s="20">
        <f t="shared" ref="F2:F33" si="1">E2/C2</f>
        <v>-5.0179211469534052E-2</v>
      </c>
      <c r="G2" s="25">
        <f>VLOOKUP(A2,'2020-2021'!$A$2:$Z$177,8,FALSE)/Table1[[#This Row],[2020 
Enrollment]]</f>
        <v>0.14968553459119496</v>
      </c>
      <c r="H2" s="25">
        <f>(VLOOKUP(A2,'2020-2021'!$A$2:$Z$177,8,FALSE))/(VLOOKUP(A2,'2019-2020'!$A$2:$Z$177,8,FALSE))-1</f>
        <v>-8.3333333333333037E-3</v>
      </c>
      <c r="I2" s="25">
        <f>VLOOKUP(A2,'2020-2021'!$A$2:$Z$177,11,FALSE)/Table1[[#This Row],[2020 
Enrollment]]</f>
        <v>0.53333333333333333</v>
      </c>
      <c r="J2" s="25">
        <f>(VLOOKUP(A2,'2020-2021'!$A$2:$Z$177,11,FALSE))/(VLOOKUP(A2,'2019-2020'!$A$2:$Z$177,11,FALSE))-1</f>
        <v>1.4354066985645897E-2</v>
      </c>
      <c r="K2" s="25">
        <f>VLOOKUP(A2,'2020-2021'!$A$2:$Z$177,14,FALSE)/Table1[[#This Row],[2020 
Enrollment]]</f>
        <v>0.28553459119496855</v>
      </c>
      <c r="L2" s="25">
        <f>(VLOOKUP(A2,'2020-2021'!$A$2:$Z$177,14,FALSE))/(VLOOKUP(A2,'2019-2020'!$A$2:$Z$177,14,FALSE))-1</f>
        <v>-0.14981273408239704</v>
      </c>
      <c r="M2" s="25">
        <f>VLOOKUP(A2,'2020-2021'!$A$2:$Z$177,17,FALSE)/Table1[[#This Row],[2020 
Enrollment]]</f>
        <v>2.5157232704402514E-3</v>
      </c>
      <c r="N2" s="25">
        <f>(VLOOKUP(A2,'2020-2021'!$A$2:$Z$177,17,FALSE))/(VLOOKUP(A2,'2019-2020'!$A$2:$Z$177,17,FALSE))-1</f>
        <v>-0.6</v>
      </c>
      <c r="O2" s="25">
        <f>VLOOKUP(A2,'2020-2021'!$A$2:$Z$177,20,FALSE)/Table1[[#This Row],[2020 
Enrollment]]</f>
        <v>2.1383647798742137E-2</v>
      </c>
      <c r="P2" s="25">
        <f>(VLOOKUP(A2,'2020-2021'!$A$2:$Z$177,20,FALSE))/(VLOOKUP(A2,'2019-2020'!$A$2:$Z$177,20,FALSE))-1</f>
        <v>-0.22727272727272729</v>
      </c>
    </row>
    <row r="3" spans="1:16" x14ac:dyDescent="0.45">
      <c r="A3" s="1">
        <v>301</v>
      </c>
      <c r="B3" t="str">
        <f>VLOOKUP(A3,'2020-2021'!$A$2:$Z$177,2,FALSE)</f>
        <v>Albemarle Road Middle</v>
      </c>
      <c r="C3" s="22">
        <f>VLOOKUP(A3,'2019-2020'!$A$2:$Z$177,26,FALSE)</f>
        <v>1104</v>
      </c>
      <c r="D3" s="22">
        <f>VLOOKUP(A3,'2020-2021'!$A$2:$Z$177,26,FALSE)</f>
        <v>951</v>
      </c>
      <c r="E3" s="15">
        <f t="shared" si="0"/>
        <v>-153</v>
      </c>
      <c r="F3" s="20">
        <f t="shared" si="1"/>
        <v>-0.13858695652173914</v>
      </c>
      <c r="G3" s="25">
        <f>VLOOKUP(A3,'2020-2021'!$A$2:$Z$177,8,FALSE)/Table1[[#This Row],[2020 
Enrollment]]</f>
        <v>8.7276550998948474E-2</v>
      </c>
      <c r="H3" s="25">
        <f>(VLOOKUP(A3,'2020-2021'!$A$2:$Z$177,8,FALSE))/(VLOOKUP(A3,'2019-2020'!$A$2:$Z$177,8,FALSE))-1</f>
        <v>1.2195121951219523E-2</v>
      </c>
      <c r="I3" s="25">
        <f>VLOOKUP(A3,'2020-2021'!$A$2:$Z$177,11,FALSE)/Table1[[#This Row],[2020 
Enrollment]]</f>
        <v>0.50368033648790744</v>
      </c>
      <c r="J3" s="25">
        <f>(VLOOKUP(A3,'2020-2021'!$A$2:$Z$177,11,FALSE))/(VLOOKUP(A3,'2019-2020'!$A$2:$Z$177,11,FALSE))-1</f>
        <v>-0.10467289719626172</v>
      </c>
      <c r="K3" s="25">
        <f>VLOOKUP(A3,'2020-2021'!$A$2:$Z$177,14,FALSE)/Table1[[#This Row],[2020 
Enrollment]]</f>
        <v>0.34174553101997895</v>
      </c>
      <c r="L3" s="25">
        <f>(VLOOKUP(A3,'2020-2021'!$A$2:$Z$177,14,FALSE))/(VLOOKUP(A3,'2019-2020'!$A$2:$Z$177,14,FALSE))-1</f>
        <v>-0.1875</v>
      </c>
      <c r="M3" s="25">
        <f>VLOOKUP(A3,'2020-2021'!$A$2:$Z$177,17,FALSE)/Table1[[#This Row],[2020 
Enrollment]]</f>
        <v>1.0515247108307045E-3</v>
      </c>
      <c r="N3" s="25">
        <f>(VLOOKUP(A3,'2020-2021'!$A$2:$Z$177,17,FALSE))/(VLOOKUP(A3,'2019-2020'!$A$2:$Z$177,17,FALSE))-1</f>
        <v>-0.5</v>
      </c>
      <c r="O3" s="25">
        <f>VLOOKUP(A3,'2020-2021'!$A$2:$Z$177,20,FALSE)/Table1[[#This Row],[2020 
Enrollment]]</f>
        <v>4.7318611987381701E-2</v>
      </c>
      <c r="P3" s="25">
        <f>(VLOOKUP(A3,'2020-2021'!$A$2:$Z$177,20,FALSE))/(VLOOKUP(A3,'2019-2020'!$A$2:$Z$177,20,FALSE))-1</f>
        <v>-0.30769230769230771</v>
      </c>
    </row>
    <row r="4" spans="1:16" x14ac:dyDescent="0.45">
      <c r="A4" s="1">
        <v>399</v>
      </c>
      <c r="B4" t="str">
        <f>VLOOKUP(A4,'2020-2021'!$A$2:$Z$177,2,FALSE)</f>
        <v>Alexander Graham Middle</v>
      </c>
      <c r="C4" s="22">
        <f>VLOOKUP(A4,'2019-2020'!$A$2:$Z$177,26,FALSE)</f>
        <v>1358</v>
      </c>
      <c r="D4" s="22">
        <f>VLOOKUP(A4,'2020-2021'!$A$2:$Z$177,26,FALSE)</f>
        <v>1336</v>
      </c>
      <c r="E4" s="15">
        <f t="shared" si="0"/>
        <v>-22</v>
      </c>
      <c r="F4" s="20">
        <f t="shared" si="1"/>
        <v>-1.6200294550810016E-2</v>
      </c>
      <c r="G4" s="25">
        <f>VLOOKUP(A4,'2020-2021'!$A$2:$Z$177,8,FALSE)/Table1[[#This Row],[2020 
Enrollment]]</f>
        <v>2.8443113772455089E-2</v>
      </c>
      <c r="H4" s="25">
        <f>(VLOOKUP(A4,'2020-2021'!$A$2:$Z$177,8,FALSE))/(VLOOKUP(A4,'2019-2020'!$A$2:$Z$177,8,FALSE))-1</f>
        <v>0.22580645161290325</v>
      </c>
      <c r="I4" s="25">
        <f>VLOOKUP(A4,'2020-2021'!$A$2:$Z$177,11,FALSE)/Table1[[#This Row],[2020 
Enrollment]]</f>
        <v>0.24850299401197604</v>
      </c>
      <c r="J4" s="25">
        <f>(VLOOKUP(A4,'2020-2021'!$A$2:$Z$177,11,FALSE))/(VLOOKUP(A4,'2019-2020'!$A$2:$Z$177,11,FALSE))-1</f>
        <v>0.52995391705069128</v>
      </c>
      <c r="K4" s="25">
        <f>VLOOKUP(A4,'2020-2021'!$A$2:$Z$177,14,FALSE)/Table1[[#This Row],[2020 
Enrollment]]</f>
        <v>0.23652694610778444</v>
      </c>
      <c r="L4" s="25">
        <f>(VLOOKUP(A4,'2020-2021'!$A$2:$Z$177,14,FALSE))/(VLOOKUP(A4,'2019-2020'!$A$2:$Z$177,14,FALSE))-1</f>
        <v>6.3973063973064015E-2</v>
      </c>
      <c r="M4" s="25">
        <f>VLOOKUP(A4,'2020-2021'!$A$2:$Z$177,17,FALSE)/Table1[[#This Row],[2020 
Enrollment]]</f>
        <v>1.4970059880239522E-3</v>
      </c>
      <c r="N4" s="25">
        <f>(VLOOKUP(A4,'2020-2021'!$A$2:$Z$177,17,FALSE))/(VLOOKUP(A4,'2019-2020'!$A$2:$Z$177,17,FALSE))-1</f>
        <v>1</v>
      </c>
      <c r="O4" s="25">
        <f>VLOOKUP(A4,'2020-2021'!$A$2:$Z$177,20,FALSE)/Table1[[#This Row],[2020 
Enrollment]]</f>
        <v>0.46032934131736525</v>
      </c>
      <c r="P4" s="25">
        <f>(VLOOKUP(A4,'2020-2021'!$A$2:$Z$177,20,FALSE))/(VLOOKUP(A4,'2019-2020'!$A$2:$Z$177,20,FALSE))-1</f>
        <v>-0.21755725190839692</v>
      </c>
    </row>
    <row r="5" spans="1:16" x14ac:dyDescent="0.45">
      <c r="A5" s="1">
        <v>308</v>
      </c>
      <c r="B5" t="str">
        <f>VLOOKUP(A5,'2020-2021'!$A$2:$Z$177,2,FALSE)</f>
        <v>Allenbrook Elementary</v>
      </c>
      <c r="C5" s="22">
        <f>VLOOKUP(A5,'2019-2020'!$A$2:$Z$177,26,FALSE)</f>
        <v>280</v>
      </c>
      <c r="D5" s="22">
        <f>VLOOKUP(A5,'2020-2021'!$A$2:$Z$177,26,FALSE)</f>
        <v>263</v>
      </c>
      <c r="E5" s="15">
        <f t="shared" si="0"/>
        <v>-17</v>
      </c>
      <c r="F5" s="20">
        <f t="shared" si="1"/>
        <v>-6.0714285714285714E-2</v>
      </c>
      <c r="G5" s="25">
        <f>VLOOKUP(A5,'2020-2021'!$A$2:$Z$177,8,FALSE)/Table1[[#This Row],[2020 
Enrollment]]</f>
        <v>9.5057034220532313E-2</v>
      </c>
      <c r="H5" s="25">
        <f>(VLOOKUP(A5,'2020-2021'!$A$2:$Z$177,8,FALSE))/(VLOOKUP(A5,'2019-2020'!$A$2:$Z$177,8,FALSE))-1</f>
        <v>-0.16666666666666663</v>
      </c>
      <c r="I5" s="25">
        <f>VLOOKUP(A5,'2020-2021'!$A$2:$Z$177,11,FALSE)/Table1[[#This Row],[2020 
Enrollment]]</f>
        <v>0.19771863117870722</v>
      </c>
      <c r="J5" s="25">
        <f>(VLOOKUP(A5,'2020-2021'!$A$2:$Z$177,11,FALSE))/(VLOOKUP(A5,'2019-2020'!$A$2:$Z$177,11,FALSE))-1</f>
        <v>4.0000000000000036E-2</v>
      </c>
      <c r="K5" s="25">
        <f>VLOOKUP(A5,'2020-2021'!$A$2:$Z$177,14,FALSE)/Table1[[#This Row],[2020 
Enrollment]]</f>
        <v>0.63498098859315588</v>
      </c>
      <c r="L5" s="25">
        <f>(VLOOKUP(A5,'2020-2021'!$A$2:$Z$177,14,FALSE))/(VLOOKUP(A5,'2019-2020'!$A$2:$Z$177,14,FALSE))-1</f>
        <v>-8.7431693989071024E-2</v>
      </c>
      <c r="M5" s="25">
        <f>VLOOKUP(A5,'2020-2021'!$A$2:$Z$177,17,FALSE)/Table1[[#This Row],[2020 
Enrollment]]</f>
        <v>0</v>
      </c>
      <c r="N5" s="25" t="e">
        <f>(VLOOKUP(A5,'2020-2021'!$A$2:$Z$177,17,FALSE))/(VLOOKUP(A5,'2019-2020'!$A$2:$Z$177,17,FALSE))-1</f>
        <v>#DIV/0!</v>
      </c>
      <c r="O5" s="25">
        <f>VLOOKUP(A5,'2020-2021'!$A$2:$Z$177,20,FALSE)/Table1[[#This Row],[2020 
Enrollment]]</f>
        <v>1.9011406844106463E-2</v>
      </c>
      <c r="P5" s="25">
        <f>(VLOOKUP(A5,'2020-2021'!$A$2:$Z$177,20,FALSE))/(VLOOKUP(A5,'2019-2020'!$A$2:$Z$177,20,FALSE))-1</f>
        <v>0</v>
      </c>
    </row>
    <row r="6" spans="1:16" x14ac:dyDescent="0.45">
      <c r="A6" s="1">
        <v>302</v>
      </c>
      <c r="B6" t="str">
        <f>VLOOKUP(A6,'2020-2021'!$A$2:$Z$177,2,FALSE)</f>
        <v>Ardrey Kell High</v>
      </c>
      <c r="C6" s="22">
        <f>VLOOKUP(A6,'2019-2020'!$A$2:$Z$177,26,FALSE)</f>
        <v>3352</v>
      </c>
      <c r="D6" s="22">
        <f>VLOOKUP(A6,'2020-2021'!$A$2:$Z$177,26,FALSE)</f>
        <v>3437</v>
      </c>
      <c r="E6" s="15">
        <f t="shared" si="0"/>
        <v>85</v>
      </c>
      <c r="F6" s="20">
        <f t="shared" si="1"/>
        <v>2.5357995226730309E-2</v>
      </c>
      <c r="G6" s="25">
        <f>VLOOKUP(A6,'2020-2021'!$A$2:$Z$177,8,FALSE)/Table1[[#This Row],[2020 
Enrollment]]</f>
        <v>0.23479778876927554</v>
      </c>
      <c r="H6" s="25">
        <f>(VLOOKUP(A6,'2020-2021'!$A$2:$Z$177,8,FALSE))/(VLOOKUP(A6,'2019-2020'!$A$2:$Z$177,8,FALSE))-1</f>
        <v>9.7959183673469452E-2</v>
      </c>
      <c r="I6" s="25">
        <f>VLOOKUP(A6,'2020-2021'!$A$2:$Z$177,11,FALSE)/Table1[[#This Row],[2020 
Enrollment]]</f>
        <v>0.10503345941227815</v>
      </c>
      <c r="J6" s="25">
        <f>(VLOOKUP(A6,'2020-2021'!$A$2:$Z$177,11,FALSE))/(VLOOKUP(A6,'2019-2020'!$A$2:$Z$177,11,FALSE))-1</f>
        <v>5.2478134110787167E-2</v>
      </c>
      <c r="K6" s="25">
        <f>VLOOKUP(A6,'2020-2021'!$A$2:$Z$177,14,FALSE)/Table1[[#This Row],[2020 
Enrollment]]</f>
        <v>0.12743671806808263</v>
      </c>
      <c r="L6" s="25">
        <f>(VLOOKUP(A6,'2020-2021'!$A$2:$Z$177,14,FALSE))/(VLOOKUP(A6,'2019-2020'!$A$2:$Z$177,14,FALSE))-1</f>
        <v>0.11734693877551017</v>
      </c>
      <c r="M6" s="25">
        <f>VLOOKUP(A6,'2020-2021'!$A$2:$Z$177,17,FALSE)/Table1[[#This Row],[2020 
Enrollment]]</f>
        <v>1.1638056444573757E-3</v>
      </c>
      <c r="N6" s="25">
        <f>(VLOOKUP(A6,'2020-2021'!$A$2:$Z$177,17,FALSE))/(VLOOKUP(A6,'2019-2020'!$A$2:$Z$177,17,FALSE))-1</f>
        <v>0.33333333333333326</v>
      </c>
      <c r="O6" s="25">
        <f>VLOOKUP(A6,'2020-2021'!$A$2:$Z$177,20,FALSE)/Table1[[#This Row],[2020 
Enrollment]]</f>
        <v>0.50683735816118713</v>
      </c>
      <c r="P6" s="25">
        <f>(VLOOKUP(A6,'2020-2021'!$A$2:$Z$177,20,FALSE))/(VLOOKUP(A6,'2019-2020'!$A$2:$Z$177,20,FALSE))-1</f>
        <v>-2.681564245810053E-2</v>
      </c>
    </row>
    <row r="7" spans="1:16" x14ac:dyDescent="0.45">
      <c r="A7" s="1">
        <v>311</v>
      </c>
      <c r="B7" t="str">
        <f>VLOOKUP(A7,'2020-2021'!$A$2:$Z$177,2,FALSE)</f>
        <v>Ashley Park PreK-8 School</v>
      </c>
      <c r="C7" s="22">
        <f>VLOOKUP(A7,'2019-2020'!$A$2:$Z$177,26,FALSE)</f>
        <v>443</v>
      </c>
      <c r="D7" s="22">
        <f>VLOOKUP(A7,'2020-2021'!$A$2:$Z$177,26,FALSE)</f>
        <v>361</v>
      </c>
      <c r="E7" s="15">
        <f t="shared" si="0"/>
        <v>-82</v>
      </c>
      <c r="F7" s="20">
        <f t="shared" si="1"/>
        <v>-0.18510158013544017</v>
      </c>
      <c r="G7" s="25">
        <f>VLOOKUP(A7,'2020-2021'!$A$2:$Z$177,8,FALSE)/Table1[[#This Row],[2020 
Enrollment]]</f>
        <v>1.1080332409972299E-2</v>
      </c>
      <c r="H7" s="25">
        <f>(VLOOKUP(A7,'2020-2021'!$A$2:$Z$177,8,FALSE))/(VLOOKUP(A7,'2019-2020'!$A$2:$Z$177,8,FALSE))-1</f>
        <v>-0.4285714285714286</v>
      </c>
      <c r="I7" s="25">
        <f>VLOOKUP(A7,'2020-2021'!$A$2:$Z$177,11,FALSE)/Table1[[#This Row],[2020 
Enrollment]]</f>
        <v>0.11911357340720222</v>
      </c>
      <c r="J7" s="25">
        <f>(VLOOKUP(A7,'2020-2021'!$A$2:$Z$177,11,FALSE))/(VLOOKUP(A7,'2019-2020'!$A$2:$Z$177,11,FALSE))-1</f>
        <v>-2.2727272727272707E-2</v>
      </c>
      <c r="K7" s="25">
        <f>VLOOKUP(A7,'2020-2021'!$A$2:$Z$177,14,FALSE)/Table1[[#This Row],[2020 
Enrollment]]</f>
        <v>0.83102493074792239</v>
      </c>
      <c r="L7" s="25">
        <f>(VLOOKUP(A7,'2020-2021'!$A$2:$Z$177,14,FALSE))/(VLOOKUP(A7,'2019-2020'!$A$2:$Z$177,14,FALSE))-1</f>
        <v>-0.15966386554621848</v>
      </c>
      <c r="M7" s="25">
        <f>VLOOKUP(A7,'2020-2021'!$A$2:$Z$177,17,FALSE)/Table1[[#This Row],[2020 
Enrollment]]</f>
        <v>0</v>
      </c>
      <c r="N7" s="25" t="e">
        <f>(VLOOKUP(A7,'2020-2021'!$A$2:$Z$177,17,FALSE))/(VLOOKUP(A7,'2019-2020'!$A$2:$Z$177,17,FALSE))-1</f>
        <v>#DIV/0!</v>
      </c>
      <c r="O7" s="25">
        <f>VLOOKUP(A7,'2020-2021'!$A$2:$Z$177,20,FALSE)/Table1[[#This Row],[2020 
Enrollment]]</f>
        <v>8.3102493074792248E-3</v>
      </c>
      <c r="P7" s="25">
        <f>(VLOOKUP(A7,'2020-2021'!$A$2:$Z$177,20,FALSE))/(VLOOKUP(A7,'2019-2020'!$A$2:$Z$177,20,FALSE))-1</f>
        <v>-0.66666666666666674</v>
      </c>
    </row>
    <row r="8" spans="1:16" x14ac:dyDescent="0.45">
      <c r="A8" s="1">
        <v>313</v>
      </c>
      <c r="B8" t="str">
        <f>VLOOKUP(A8,'2020-2021'!$A$2:$Z$177,2,FALSE)</f>
        <v>Bailey Middle</v>
      </c>
      <c r="C8" s="22">
        <f>VLOOKUP(A8,'2019-2020'!$A$2:$Z$177,26,FALSE)</f>
        <v>1673</v>
      </c>
      <c r="D8" s="22">
        <f>VLOOKUP(A8,'2020-2021'!$A$2:$Z$177,26,FALSE)</f>
        <v>1454</v>
      </c>
      <c r="E8" s="15">
        <f t="shared" si="0"/>
        <v>-219</v>
      </c>
      <c r="F8" s="20">
        <f t="shared" si="1"/>
        <v>-0.13090257023311416</v>
      </c>
      <c r="G8" s="25">
        <f>VLOOKUP(A8,'2020-2021'!$A$2:$Z$177,8,FALSE)/Table1[[#This Row],[2020 
Enrollment]]</f>
        <v>3.2324621733149934E-2</v>
      </c>
      <c r="H8" s="25">
        <f>(VLOOKUP(A8,'2020-2021'!$A$2:$Z$177,8,FALSE))/(VLOOKUP(A8,'2019-2020'!$A$2:$Z$177,8,FALSE))-1</f>
        <v>-6.0000000000000053E-2</v>
      </c>
      <c r="I8" s="25">
        <f>VLOOKUP(A8,'2020-2021'!$A$2:$Z$177,11,FALSE)/Table1[[#This Row],[2020 
Enrollment]]</f>
        <v>0.1623108665749656</v>
      </c>
      <c r="J8" s="25">
        <f>(VLOOKUP(A8,'2020-2021'!$A$2:$Z$177,11,FALSE))/(VLOOKUP(A8,'2019-2020'!$A$2:$Z$177,11,FALSE))-1</f>
        <v>-2.0746887966805017E-2</v>
      </c>
      <c r="K8" s="25">
        <f>VLOOKUP(A8,'2020-2021'!$A$2:$Z$177,14,FALSE)/Table1[[#This Row],[2020 
Enrollment]]</f>
        <v>9.6973865199449796E-2</v>
      </c>
      <c r="L8" s="25">
        <f>(VLOOKUP(A8,'2020-2021'!$A$2:$Z$177,14,FALSE))/(VLOOKUP(A8,'2019-2020'!$A$2:$Z$177,14,FALSE))-1</f>
        <v>-2.083333333333337E-2</v>
      </c>
      <c r="M8" s="25">
        <f>VLOOKUP(A8,'2020-2021'!$A$2:$Z$177,17,FALSE)/Table1[[#This Row],[2020 
Enrollment]]</f>
        <v>6.8775790921595599E-4</v>
      </c>
      <c r="N8" s="25">
        <f>(VLOOKUP(A8,'2020-2021'!$A$2:$Z$177,17,FALSE))/(VLOOKUP(A8,'2019-2020'!$A$2:$Z$177,17,FALSE))-1</f>
        <v>-0.5</v>
      </c>
      <c r="O8" s="25">
        <f>VLOOKUP(A8,'2020-2021'!$A$2:$Z$177,20,FALSE)/Table1[[#This Row],[2020 
Enrollment]]</f>
        <v>0.68088033012379645</v>
      </c>
      <c r="P8" s="25">
        <f>(VLOOKUP(A8,'2020-2021'!$A$2:$Z$177,20,FALSE))/(VLOOKUP(A8,'2019-2020'!$A$2:$Z$177,20,FALSE))-1</f>
        <v>-0.1624365482233503</v>
      </c>
    </row>
    <row r="9" spans="1:16" x14ac:dyDescent="0.45">
      <c r="A9" s="1">
        <v>314</v>
      </c>
      <c r="B9" t="str">
        <f>VLOOKUP(A9,'2020-2021'!$A$2:$Z$177,2,FALSE)</f>
        <v>Bain Elementary</v>
      </c>
      <c r="C9" s="22">
        <f>VLOOKUP(A9,'2019-2020'!$A$2:$Z$177,26,FALSE)</f>
        <v>925</v>
      </c>
      <c r="D9" s="22">
        <f>VLOOKUP(A9,'2020-2021'!$A$2:$Z$177,26,FALSE)</f>
        <v>900</v>
      </c>
      <c r="E9" s="15">
        <f t="shared" si="0"/>
        <v>-25</v>
      </c>
      <c r="F9" s="20">
        <f t="shared" si="1"/>
        <v>-2.7027027027027029E-2</v>
      </c>
      <c r="G9" s="25">
        <f>VLOOKUP(A9,'2020-2021'!$A$2:$Z$177,8,FALSE)/Table1[[#This Row],[2020 
Enrollment]]</f>
        <v>4.777777777777778E-2</v>
      </c>
      <c r="H9" s="25">
        <f>(VLOOKUP(A9,'2020-2021'!$A$2:$Z$177,8,FALSE))/(VLOOKUP(A9,'2019-2020'!$A$2:$Z$177,8,FALSE))-1</f>
        <v>-0.14000000000000001</v>
      </c>
      <c r="I9" s="25">
        <f>VLOOKUP(A9,'2020-2021'!$A$2:$Z$177,11,FALSE)/Table1[[#This Row],[2020 
Enrollment]]</f>
        <v>0.12222222222222222</v>
      </c>
      <c r="J9" s="25">
        <f>(VLOOKUP(A9,'2020-2021'!$A$2:$Z$177,11,FALSE))/(VLOOKUP(A9,'2019-2020'!$A$2:$Z$177,11,FALSE))-1</f>
        <v>8.9108910891089188E-2</v>
      </c>
      <c r="K9" s="25">
        <f>VLOOKUP(A9,'2020-2021'!$A$2:$Z$177,14,FALSE)/Table1[[#This Row],[2020 
Enrollment]]</f>
        <v>0.16555555555555557</v>
      </c>
      <c r="L9" s="25">
        <f>(VLOOKUP(A9,'2020-2021'!$A$2:$Z$177,14,FALSE))/(VLOOKUP(A9,'2019-2020'!$A$2:$Z$177,14,FALSE))-1</f>
        <v>5.6737588652482351E-2</v>
      </c>
      <c r="M9" s="25">
        <f>VLOOKUP(A9,'2020-2021'!$A$2:$Z$177,17,FALSE)/Table1[[#This Row],[2020 
Enrollment]]</f>
        <v>1.1111111111111111E-3</v>
      </c>
      <c r="N9" s="25">
        <f>(VLOOKUP(A9,'2020-2021'!$A$2:$Z$177,17,FALSE))/(VLOOKUP(A9,'2019-2020'!$A$2:$Z$177,17,FALSE))-1</f>
        <v>0</v>
      </c>
      <c r="O9" s="25">
        <f>VLOOKUP(A9,'2020-2021'!$A$2:$Z$177,20,FALSE)/Table1[[#This Row],[2020 
Enrollment]]</f>
        <v>0.61777777777777776</v>
      </c>
      <c r="P9" s="25">
        <f>(VLOOKUP(A9,'2020-2021'!$A$2:$Z$177,20,FALSE))/(VLOOKUP(A9,'2019-2020'!$A$2:$Z$177,20,FALSE))-1</f>
        <v>-5.9221658206429773E-2</v>
      </c>
    </row>
    <row r="10" spans="1:16" x14ac:dyDescent="0.45">
      <c r="A10" s="1">
        <v>437</v>
      </c>
      <c r="B10" t="str">
        <f>VLOOKUP(A10,'2020-2021'!$A$2:$Z$177,2,FALSE)</f>
        <v>Ballantyne Elementary</v>
      </c>
      <c r="C10" s="22">
        <f>VLOOKUP(A10,'2019-2020'!$A$2:$Z$177,26,FALSE)</f>
        <v>966</v>
      </c>
      <c r="D10" s="22">
        <f>VLOOKUP(A10,'2020-2021'!$A$2:$Z$177,26,FALSE)</f>
        <v>915</v>
      </c>
      <c r="E10" s="15">
        <f t="shared" si="0"/>
        <v>-51</v>
      </c>
      <c r="F10" s="20">
        <f t="shared" si="1"/>
        <v>-5.2795031055900624E-2</v>
      </c>
      <c r="G10" s="25">
        <f>VLOOKUP(A10,'2020-2021'!$A$2:$Z$177,8,FALSE)/Table1[[#This Row],[2020 
Enrollment]]</f>
        <v>0.34535519125683062</v>
      </c>
      <c r="H10" s="25">
        <f>(VLOOKUP(A10,'2020-2021'!$A$2:$Z$177,8,FALSE))/(VLOOKUP(A10,'2019-2020'!$A$2:$Z$177,8,FALSE))-1</f>
        <v>1.9354838709677358E-2</v>
      </c>
      <c r="I10" s="25">
        <f>VLOOKUP(A10,'2020-2021'!$A$2:$Z$177,11,FALSE)/Table1[[#This Row],[2020 
Enrollment]]</f>
        <v>0.10928961748633879</v>
      </c>
      <c r="J10" s="25">
        <f>(VLOOKUP(A10,'2020-2021'!$A$2:$Z$177,11,FALSE))/(VLOOKUP(A10,'2019-2020'!$A$2:$Z$177,11,FALSE))-1</f>
        <v>-3.8461538461538436E-2</v>
      </c>
      <c r="K10" s="25">
        <f>VLOOKUP(A10,'2020-2021'!$A$2:$Z$177,14,FALSE)/Table1[[#This Row],[2020 
Enrollment]]</f>
        <v>0.17704918032786884</v>
      </c>
      <c r="L10" s="25">
        <f>(VLOOKUP(A10,'2020-2021'!$A$2:$Z$177,14,FALSE))/(VLOOKUP(A10,'2019-2020'!$A$2:$Z$177,14,FALSE))-1</f>
        <v>1.8867924528301883E-2</v>
      </c>
      <c r="M10" s="25">
        <f>VLOOKUP(A10,'2020-2021'!$A$2:$Z$177,17,FALSE)/Table1[[#This Row],[2020 
Enrollment]]</f>
        <v>0</v>
      </c>
      <c r="N10" s="25" t="e">
        <f>(VLOOKUP(A10,'2020-2021'!$A$2:$Z$177,17,FALSE))/(VLOOKUP(A10,'2019-2020'!$A$2:$Z$177,17,FALSE))-1</f>
        <v>#DIV/0!</v>
      </c>
      <c r="O10" s="25">
        <f>VLOOKUP(A10,'2020-2021'!$A$2:$Z$177,20,FALSE)/Table1[[#This Row],[2020 
Enrollment]]</f>
        <v>0.34535519125683062</v>
      </c>
      <c r="P10" s="25">
        <f>(VLOOKUP(A10,'2020-2021'!$A$2:$Z$177,20,FALSE))/(VLOOKUP(A10,'2019-2020'!$A$2:$Z$177,20,FALSE))-1</f>
        <v>-0.11977715877437323</v>
      </c>
    </row>
    <row r="11" spans="1:16" x14ac:dyDescent="0.45">
      <c r="A11" s="1">
        <v>328</v>
      </c>
      <c r="B11" t="str">
        <f>VLOOKUP(A11,'2020-2021'!$A$2:$Z$177,2,FALSE)</f>
        <v>Barnette Elementary</v>
      </c>
      <c r="C11" s="22">
        <f>VLOOKUP(A11,'2019-2020'!$A$2:$Z$177,26,FALSE)</f>
        <v>770</v>
      </c>
      <c r="D11" s="22">
        <f>VLOOKUP(A11,'2020-2021'!$A$2:$Z$177,26,FALSE)</f>
        <v>666</v>
      </c>
      <c r="E11" s="15">
        <f t="shared" si="0"/>
        <v>-104</v>
      </c>
      <c r="F11" s="20">
        <f t="shared" si="1"/>
        <v>-0.13506493506493505</v>
      </c>
      <c r="G11" s="25">
        <f>VLOOKUP(A11,'2020-2021'!$A$2:$Z$177,8,FALSE)/Table1[[#This Row],[2020 
Enrollment]]</f>
        <v>4.0540540540540543E-2</v>
      </c>
      <c r="H11" s="25">
        <f>(VLOOKUP(A11,'2020-2021'!$A$2:$Z$177,8,FALSE))/(VLOOKUP(A11,'2019-2020'!$A$2:$Z$177,8,FALSE))-1</f>
        <v>-0.12903225806451613</v>
      </c>
      <c r="I11" s="25">
        <f>VLOOKUP(A11,'2020-2021'!$A$2:$Z$177,11,FALSE)/Table1[[#This Row],[2020 
Enrollment]]</f>
        <v>0.14114114114114115</v>
      </c>
      <c r="J11" s="25">
        <f>(VLOOKUP(A11,'2020-2021'!$A$2:$Z$177,11,FALSE))/(VLOOKUP(A11,'2019-2020'!$A$2:$Z$177,11,FALSE))-1</f>
        <v>-5.0505050505050497E-2</v>
      </c>
      <c r="K11" s="25">
        <f>VLOOKUP(A11,'2020-2021'!$A$2:$Z$177,14,FALSE)/Table1[[#This Row],[2020 
Enrollment]]</f>
        <v>0.21171171171171171</v>
      </c>
      <c r="L11" s="25">
        <f>(VLOOKUP(A11,'2020-2021'!$A$2:$Z$177,14,FALSE))/(VLOOKUP(A11,'2019-2020'!$A$2:$Z$177,14,FALSE))-1</f>
        <v>2.9197080291970767E-2</v>
      </c>
      <c r="M11" s="25">
        <f>VLOOKUP(A11,'2020-2021'!$A$2:$Z$177,17,FALSE)/Table1[[#This Row],[2020 
Enrollment]]</f>
        <v>0</v>
      </c>
      <c r="N11" s="25">
        <f>(VLOOKUP(A11,'2020-2021'!$A$2:$Z$177,17,FALSE))/(VLOOKUP(A11,'2019-2020'!$A$2:$Z$177,17,FALSE))-1</f>
        <v>-1</v>
      </c>
      <c r="O11" s="25">
        <f>VLOOKUP(A11,'2020-2021'!$A$2:$Z$177,20,FALSE)/Table1[[#This Row],[2020 
Enrollment]]</f>
        <v>0.56306306306306309</v>
      </c>
      <c r="P11" s="25">
        <f>(VLOOKUP(A11,'2020-2021'!$A$2:$Z$177,20,FALSE))/(VLOOKUP(A11,'2019-2020'!$A$2:$Z$177,20,FALSE))-1</f>
        <v>-0.20886075949367089</v>
      </c>
    </row>
    <row r="12" spans="1:16" x14ac:dyDescent="0.45">
      <c r="A12" s="1">
        <v>316</v>
      </c>
      <c r="B12" t="str">
        <f>VLOOKUP(A12,'2020-2021'!$A$2:$Z$177,2,FALSE)</f>
        <v>Barringer Academic Center</v>
      </c>
      <c r="C12" s="22">
        <f>VLOOKUP(A12,'2019-2020'!$A$2:$Z$177,26,FALSE)</f>
        <v>497</v>
      </c>
      <c r="D12" s="22">
        <f>VLOOKUP(A12,'2020-2021'!$A$2:$Z$177,26,FALSE)</f>
        <v>475</v>
      </c>
      <c r="E12" s="15">
        <f t="shared" si="0"/>
        <v>-22</v>
      </c>
      <c r="F12" s="20">
        <f t="shared" si="1"/>
        <v>-4.4265593561368208E-2</v>
      </c>
      <c r="G12" s="25">
        <f>VLOOKUP(A12,'2020-2021'!$A$2:$Z$177,8,FALSE)/Table1[[#This Row],[2020 
Enrollment]]</f>
        <v>0.29684210526315791</v>
      </c>
      <c r="H12" s="25">
        <f>(VLOOKUP(A12,'2020-2021'!$A$2:$Z$177,8,FALSE))/(VLOOKUP(A12,'2019-2020'!$A$2:$Z$177,8,FALSE))-1</f>
        <v>0.12799999999999989</v>
      </c>
      <c r="I12" s="25">
        <f>VLOOKUP(A12,'2020-2021'!$A$2:$Z$177,11,FALSE)/Table1[[#This Row],[2020 
Enrollment]]</f>
        <v>0.10736842105263159</v>
      </c>
      <c r="J12" s="25">
        <f>(VLOOKUP(A12,'2020-2021'!$A$2:$Z$177,11,FALSE))/(VLOOKUP(A12,'2019-2020'!$A$2:$Z$177,11,FALSE))-1</f>
        <v>8.5106382978723305E-2</v>
      </c>
      <c r="K12" s="25">
        <f>VLOOKUP(A12,'2020-2021'!$A$2:$Z$177,14,FALSE)/Table1[[#This Row],[2020 
Enrollment]]</f>
        <v>0.46105263157894738</v>
      </c>
      <c r="L12" s="25">
        <f>(VLOOKUP(A12,'2020-2021'!$A$2:$Z$177,14,FALSE))/(VLOOKUP(A12,'2019-2020'!$A$2:$Z$177,14,FALSE))-1</f>
        <v>-0.12749003984063745</v>
      </c>
      <c r="M12" s="25">
        <f>VLOOKUP(A12,'2020-2021'!$A$2:$Z$177,17,FALSE)/Table1[[#This Row],[2020 
Enrollment]]</f>
        <v>0</v>
      </c>
      <c r="N12" s="25" t="e">
        <f>(VLOOKUP(A12,'2020-2021'!$A$2:$Z$177,17,FALSE))/(VLOOKUP(A12,'2019-2020'!$A$2:$Z$177,17,FALSE))-1</f>
        <v>#DIV/0!</v>
      </c>
      <c r="O12" s="25">
        <f>VLOOKUP(A12,'2020-2021'!$A$2:$Z$177,20,FALSE)/Table1[[#This Row],[2020 
Enrollment]]</f>
        <v>0.11789473684210526</v>
      </c>
      <c r="P12" s="25">
        <f>(VLOOKUP(A12,'2020-2021'!$A$2:$Z$177,20,FALSE))/(VLOOKUP(A12,'2019-2020'!$A$2:$Z$177,20,FALSE))-1</f>
        <v>3.7037037037036979E-2</v>
      </c>
    </row>
    <row r="13" spans="1:16" x14ac:dyDescent="0.45">
      <c r="A13" s="1">
        <v>369</v>
      </c>
      <c r="B13" t="str">
        <f>VLOOKUP(A13,'2020-2021'!$A$2:$Z$177,2,FALSE)</f>
        <v>Berewick Elementary</v>
      </c>
      <c r="C13" s="22">
        <f>VLOOKUP(A13,'2019-2020'!$A$2:$Z$177,26,FALSE)</f>
        <v>729</v>
      </c>
      <c r="D13" s="22">
        <f>VLOOKUP(A13,'2020-2021'!$A$2:$Z$177,26,FALSE)</f>
        <v>683</v>
      </c>
      <c r="E13" s="15">
        <f t="shared" si="0"/>
        <v>-46</v>
      </c>
      <c r="F13" s="20">
        <f t="shared" si="1"/>
        <v>-6.3100137174211243E-2</v>
      </c>
      <c r="G13" s="25">
        <f>VLOOKUP(A13,'2020-2021'!$A$2:$Z$177,8,FALSE)/Table1[[#This Row],[2020 
Enrollment]]</f>
        <v>0.1273792093704246</v>
      </c>
      <c r="H13" s="25">
        <f>(VLOOKUP(A13,'2020-2021'!$A$2:$Z$177,8,FALSE))/(VLOOKUP(A13,'2019-2020'!$A$2:$Z$177,8,FALSE))-1</f>
        <v>-9.375E-2</v>
      </c>
      <c r="I13" s="25">
        <f>VLOOKUP(A13,'2020-2021'!$A$2:$Z$177,11,FALSE)/Table1[[#This Row],[2020 
Enrollment]]</f>
        <v>0.31039531478770133</v>
      </c>
      <c r="J13" s="25">
        <f>(VLOOKUP(A13,'2020-2021'!$A$2:$Z$177,11,FALSE))/(VLOOKUP(A13,'2019-2020'!$A$2:$Z$177,11,FALSE))-1</f>
        <v>0</v>
      </c>
      <c r="K13" s="25">
        <f>VLOOKUP(A13,'2020-2021'!$A$2:$Z$177,14,FALSE)/Table1[[#This Row],[2020 
Enrollment]]</f>
        <v>0.40849194729136162</v>
      </c>
      <c r="L13" s="25">
        <f>(VLOOKUP(A13,'2020-2021'!$A$2:$Z$177,14,FALSE))/(VLOOKUP(A13,'2019-2020'!$A$2:$Z$177,14,FALSE))-1</f>
        <v>-3.7931034482758585E-2</v>
      </c>
      <c r="M13" s="25">
        <f>VLOOKUP(A13,'2020-2021'!$A$2:$Z$177,17,FALSE)/Table1[[#This Row],[2020 
Enrollment]]</f>
        <v>2.9282576866764276E-3</v>
      </c>
      <c r="N13" s="25">
        <f>(VLOOKUP(A13,'2020-2021'!$A$2:$Z$177,17,FALSE))/(VLOOKUP(A13,'2019-2020'!$A$2:$Z$177,17,FALSE))-1</f>
        <v>0</v>
      </c>
      <c r="O13" s="25">
        <f>VLOOKUP(A13,'2020-2021'!$A$2:$Z$177,20,FALSE)/Table1[[#This Row],[2020 
Enrollment]]</f>
        <v>0.11859443631039532</v>
      </c>
      <c r="P13" s="25">
        <f>(VLOOKUP(A13,'2020-2021'!$A$2:$Z$177,20,FALSE))/(VLOOKUP(A13,'2019-2020'!$A$2:$Z$177,20,FALSE))-1</f>
        <v>-0.16494845360824739</v>
      </c>
    </row>
    <row r="14" spans="1:16" x14ac:dyDescent="0.45">
      <c r="A14" s="1">
        <v>319</v>
      </c>
      <c r="B14" t="str">
        <f>VLOOKUP(A14,'2020-2021'!$A$2:$Z$177,2,FALSE)</f>
        <v>Berryhill School</v>
      </c>
      <c r="C14" s="22">
        <f>VLOOKUP(A14,'2019-2020'!$A$2:$Z$177,26,FALSE)</f>
        <v>458</v>
      </c>
      <c r="D14" s="22">
        <f>VLOOKUP(A14,'2020-2021'!$A$2:$Z$177,26,FALSE)</f>
        <v>431</v>
      </c>
      <c r="E14" s="15">
        <f t="shared" si="0"/>
        <v>-27</v>
      </c>
      <c r="F14" s="20">
        <f t="shared" si="1"/>
        <v>-5.8951965065502182E-2</v>
      </c>
      <c r="G14" s="25">
        <f>VLOOKUP(A14,'2020-2021'!$A$2:$Z$177,8,FALSE)/Table1[[#This Row],[2020 
Enrollment]]</f>
        <v>4.4083526682134569E-2</v>
      </c>
      <c r="H14" s="25">
        <f>(VLOOKUP(A14,'2020-2021'!$A$2:$Z$177,8,FALSE))/(VLOOKUP(A14,'2019-2020'!$A$2:$Z$177,8,FALSE))-1</f>
        <v>0.1875</v>
      </c>
      <c r="I14" s="25">
        <f>VLOOKUP(A14,'2020-2021'!$A$2:$Z$177,11,FALSE)/Table1[[#This Row],[2020 
Enrollment]]</f>
        <v>0.70997679814385151</v>
      </c>
      <c r="J14" s="25">
        <f>(VLOOKUP(A14,'2020-2021'!$A$2:$Z$177,11,FALSE))/(VLOOKUP(A14,'2019-2020'!$A$2:$Z$177,11,FALSE))-1</f>
        <v>-8.108108108108103E-2</v>
      </c>
      <c r="K14" s="25">
        <f>VLOOKUP(A14,'2020-2021'!$A$2:$Z$177,14,FALSE)/Table1[[#This Row],[2020 
Enrollment]]</f>
        <v>0.1136890951276102</v>
      </c>
      <c r="L14" s="25">
        <f>(VLOOKUP(A14,'2020-2021'!$A$2:$Z$177,14,FALSE))/(VLOOKUP(A14,'2019-2020'!$A$2:$Z$177,14,FALSE))-1</f>
        <v>-2.0000000000000018E-2</v>
      </c>
      <c r="M14" s="25">
        <f>VLOOKUP(A14,'2020-2021'!$A$2:$Z$177,17,FALSE)/Table1[[#This Row],[2020 
Enrollment]]</f>
        <v>0</v>
      </c>
      <c r="N14" s="25" t="e">
        <f>(VLOOKUP(A14,'2020-2021'!$A$2:$Z$177,17,FALSE))/(VLOOKUP(A14,'2019-2020'!$A$2:$Z$177,17,FALSE))-1</f>
        <v>#DIV/0!</v>
      </c>
      <c r="O14" s="25">
        <f>VLOOKUP(A14,'2020-2021'!$A$2:$Z$177,20,FALSE)/Table1[[#This Row],[2020 
Enrollment]]</f>
        <v>0.12296983758700696</v>
      </c>
      <c r="P14" s="25">
        <f>(VLOOKUP(A14,'2020-2021'!$A$2:$Z$177,20,FALSE))/(VLOOKUP(A14,'2019-2020'!$A$2:$Z$177,20,FALSE))-1</f>
        <v>0</v>
      </c>
    </row>
    <row r="15" spans="1:16" x14ac:dyDescent="0.45">
      <c r="A15" s="1">
        <v>322</v>
      </c>
      <c r="B15" t="str">
        <f>VLOOKUP(A15,'2020-2021'!$A$2:$Z$177,2,FALSE)</f>
        <v>Beverly Woods Elementary</v>
      </c>
      <c r="C15" s="22">
        <f>VLOOKUP(A15,'2019-2020'!$A$2:$Z$177,26,FALSE)</f>
        <v>780</v>
      </c>
      <c r="D15" s="22">
        <f>VLOOKUP(A15,'2020-2021'!$A$2:$Z$177,26,FALSE)</f>
        <v>672</v>
      </c>
      <c r="E15" s="15">
        <f t="shared" si="0"/>
        <v>-108</v>
      </c>
      <c r="F15" s="20">
        <f t="shared" si="1"/>
        <v>-0.13846153846153847</v>
      </c>
      <c r="G15" s="25">
        <f>VLOOKUP(A15,'2020-2021'!$A$2:$Z$177,8,FALSE)/Table1[[#This Row],[2020 
Enrollment]]</f>
        <v>0.12946428571428573</v>
      </c>
      <c r="H15" s="25">
        <f>(VLOOKUP(A15,'2020-2021'!$A$2:$Z$177,8,FALSE))/(VLOOKUP(A15,'2019-2020'!$A$2:$Z$177,8,FALSE))-1</f>
        <v>-0.11224489795918369</v>
      </c>
      <c r="I15" s="25">
        <f>VLOOKUP(A15,'2020-2021'!$A$2:$Z$177,11,FALSE)/Table1[[#This Row],[2020 
Enrollment]]</f>
        <v>6.5476190476190479E-2</v>
      </c>
      <c r="J15" s="25">
        <f>(VLOOKUP(A15,'2020-2021'!$A$2:$Z$177,11,FALSE))/(VLOOKUP(A15,'2019-2020'!$A$2:$Z$177,11,FALSE))-1</f>
        <v>-0.24137931034482762</v>
      </c>
      <c r="K15" s="25">
        <f>VLOOKUP(A15,'2020-2021'!$A$2:$Z$177,14,FALSE)/Table1[[#This Row],[2020 
Enrollment]]</f>
        <v>8.3333333333333329E-2</v>
      </c>
      <c r="L15" s="25">
        <f>(VLOOKUP(A15,'2020-2021'!$A$2:$Z$177,14,FALSE))/(VLOOKUP(A15,'2019-2020'!$A$2:$Z$177,14,FALSE))-1</f>
        <v>-0.15151515151515149</v>
      </c>
      <c r="M15" s="25">
        <f>VLOOKUP(A15,'2020-2021'!$A$2:$Z$177,17,FALSE)/Table1[[#This Row],[2020 
Enrollment]]</f>
        <v>1.488095238095238E-3</v>
      </c>
      <c r="N15" s="25">
        <f>(VLOOKUP(A15,'2020-2021'!$A$2:$Z$177,17,FALSE))/(VLOOKUP(A15,'2019-2020'!$A$2:$Z$177,17,FALSE))-1</f>
        <v>0</v>
      </c>
      <c r="O15" s="25">
        <f>VLOOKUP(A15,'2020-2021'!$A$2:$Z$177,20,FALSE)/Table1[[#This Row],[2020 
Enrollment]]</f>
        <v>0.68601190476190477</v>
      </c>
      <c r="P15" s="25">
        <f>(VLOOKUP(A15,'2020-2021'!$A$2:$Z$177,20,FALSE))/(VLOOKUP(A15,'2019-2020'!$A$2:$Z$177,20,FALSE))-1</f>
        <v>-0.13018867924528299</v>
      </c>
    </row>
    <row r="16" spans="1:16" x14ac:dyDescent="0.45">
      <c r="A16" s="1">
        <v>335</v>
      </c>
      <c r="B16" t="str">
        <f>VLOOKUP(A16,'2020-2021'!$A$2:$Z$177,2,FALSE)</f>
        <v>Billingsville Elementary</v>
      </c>
      <c r="C16" s="22">
        <f>VLOOKUP(A16,'2019-2020'!$A$2:$Z$177,26,FALSE)</f>
        <v>409</v>
      </c>
      <c r="D16" s="22">
        <f>VLOOKUP(A16,'2020-2021'!$A$2:$Z$177,26,FALSE)</f>
        <v>362</v>
      </c>
      <c r="E16" s="15">
        <f t="shared" si="0"/>
        <v>-47</v>
      </c>
      <c r="F16" s="20">
        <f t="shared" si="1"/>
        <v>-0.11491442542787286</v>
      </c>
      <c r="G16" s="25">
        <f>VLOOKUP(A16,'2020-2021'!$A$2:$Z$177,8,FALSE)/Table1[[#This Row],[2020 
Enrollment]]</f>
        <v>4.1436464088397788E-2</v>
      </c>
      <c r="H16" s="25">
        <f>(VLOOKUP(A16,'2020-2021'!$A$2:$Z$177,8,FALSE))/(VLOOKUP(A16,'2019-2020'!$A$2:$Z$177,8,FALSE))-1</f>
        <v>-0.21052631578947367</v>
      </c>
      <c r="I16" s="25">
        <f>VLOOKUP(A16,'2020-2021'!$A$2:$Z$177,11,FALSE)/Table1[[#This Row],[2020 
Enrollment]]</f>
        <v>0.12430939226519337</v>
      </c>
      <c r="J16" s="25">
        <f>(VLOOKUP(A16,'2020-2021'!$A$2:$Z$177,11,FALSE))/(VLOOKUP(A16,'2019-2020'!$A$2:$Z$177,11,FALSE))-1</f>
        <v>0</v>
      </c>
      <c r="K16" s="25">
        <f>VLOOKUP(A16,'2020-2021'!$A$2:$Z$177,14,FALSE)/Table1[[#This Row],[2020 
Enrollment]]</f>
        <v>0.45027624309392267</v>
      </c>
      <c r="L16" s="25">
        <f>(VLOOKUP(A16,'2020-2021'!$A$2:$Z$177,14,FALSE))/(VLOOKUP(A16,'2019-2020'!$A$2:$Z$177,14,FALSE))-1</f>
        <v>-0.12365591397849462</v>
      </c>
      <c r="M16" s="25">
        <f>VLOOKUP(A16,'2020-2021'!$A$2:$Z$177,17,FALSE)/Table1[[#This Row],[2020 
Enrollment]]</f>
        <v>0</v>
      </c>
      <c r="N16" s="25" t="e">
        <f>(VLOOKUP(A16,'2020-2021'!$A$2:$Z$177,17,FALSE))/(VLOOKUP(A16,'2019-2020'!$A$2:$Z$177,17,FALSE))-1</f>
        <v>#DIV/0!</v>
      </c>
      <c r="O16" s="25">
        <f>VLOOKUP(A16,'2020-2021'!$A$2:$Z$177,20,FALSE)/Table1[[#This Row],[2020 
Enrollment]]</f>
        <v>0.34530386740331492</v>
      </c>
      <c r="P16" s="25">
        <f>(VLOOKUP(A16,'2020-2021'!$A$2:$Z$177,20,FALSE))/(VLOOKUP(A16,'2019-2020'!$A$2:$Z$177,20,FALSE))-1</f>
        <v>-0.13793103448275867</v>
      </c>
    </row>
    <row r="17" spans="1:16" x14ac:dyDescent="0.45">
      <c r="A17" s="1">
        <v>442</v>
      </c>
      <c r="B17" t="str">
        <f>VLOOKUP(A17,'2020-2021'!$A$2:$Z$177,2,FALSE)</f>
        <v>Blythe Elementary</v>
      </c>
      <c r="C17" s="22">
        <f>VLOOKUP(A17,'2019-2020'!$A$2:$Z$177,26,FALSE)</f>
        <v>918</v>
      </c>
      <c r="D17" s="22">
        <f>VLOOKUP(A17,'2020-2021'!$A$2:$Z$177,26,FALSE)</f>
        <v>839</v>
      </c>
      <c r="E17" s="15">
        <f t="shared" si="0"/>
        <v>-79</v>
      </c>
      <c r="F17" s="20">
        <f t="shared" si="1"/>
        <v>-8.6056644880174296E-2</v>
      </c>
      <c r="G17" s="25">
        <f>VLOOKUP(A17,'2020-2021'!$A$2:$Z$177,8,FALSE)/Table1[[#This Row],[2020 
Enrollment]]</f>
        <v>5.2443384982121574E-2</v>
      </c>
      <c r="H17" s="25">
        <f>(VLOOKUP(A17,'2020-2021'!$A$2:$Z$177,8,FALSE))/(VLOOKUP(A17,'2019-2020'!$A$2:$Z$177,8,FALSE))-1</f>
        <v>0.18918918918918926</v>
      </c>
      <c r="I17" s="25">
        <f>VLOOKUP(A17,'2020-2021'!$A$2:$Z$177,11,FALSE)/Table1[[#This Row],[2020 
Enrollment]]</f>
        <v>0.28486293206197855</v>
      </c>
      <c r="J17" s="25">
        <f>(VLOOKUP(A17,'2020-2021'!$A$2:$Z$177,11,FALSE))/(VLOOKUP(A17,'2019-2020'!$A$2:$Z$177,11,FALSE))-1</f>
        <v>-4.016064257028118E-2</v>
      </c>
      <c r="K17" s="25">
        <f>VLOOKUP(A17,'2020-2021'!$A$2:$Z$177,14,FALSE)/Table1[[#This Row],[2020 
Enrollment]]</f>
        <v>0.5184743742550656</v>
      </c>
      <c r="L17" s="25">
        <f>(VLOOKUP(A17,'2020-2021'!$A$2:$Z$177,14,FALSE))/(VLOOKUP(A17,'2019-2020'!$A$2:$Z$177,14,FALSE))-1</f>
        <v>-3.3333333333333326E-2</v>
      </c>
      <c r="M17" s="25">
        <f>VLOOKUP(A17,'2020-2021'!$A$2:$Z$177,17,FALSE)/Table1[[#This Row],[2020 
Enrollment]]</f>
        <v>1.1918951132300357E-3</v>
      </c>
      <c r="N17" s="25">
        <f>(VLOOKUP(A17,'2020-2021'!$A$2:$Z$177,17,FALSE))/(VLOOKUP(A17,'2019-2020'!$A$2:$Z$177,17,FALSE))-1</f>
        <v>0</v>
      </c>
      <c r="O17" s="25">
        <f>VLOOKUP(A17,'2020-2021'!$A$2:$Z$177,20,FALSE)/Table1[[#This Row],[2020 
Enrollment]]</f>
        <v>0.10250297973778308</v>
      </c>
      <c r="P17" s="25">
        <f>(VLOOKUP(A17,'2020-2021'!$A$2:$Z$177,20,FALSE))/(VLOOKUP(A17,'2019-2020'!$A$2:$Z$177,20,FALSE))-1</f>
        <v>-0.42281879194630867</v>
      </c>
    </row>
    <row r="18" spans="1:16" x14ac:dyDescent="0.45">
      <c r="A18" s="1">
        <v>329</v>
      </c>
      <c r="B18" t="str">
        <f>VLOOKUP(A18,'2020-2021'!$A$2:$Z$177,2,FALSE)</f>
        <v>Briarwood Elementary</v>
      </c>
      <c r="C18" s="22">
        <f>VLOOKUP(A18,'2019-2020'!$A$2:$Z$177,26,FALSE)</f>
        <v>669</v>
      </c>
      <c r="D18" s="22">
        <f>VLOOKUP(A18,'2020-2021'!$A$2:$Z$177,26,FALSE)</f>
        <v>661</v>
      </c>
      <c r="E18" s="15">
        <f t="shared" si="0"/>
        <v>-8</v>
      </c>
      <c r="F18" s="20">
        <f t="shared" si="1"/>
        <v>-1.195814648729447E-2</v>
      </c>
      <c r="G18" s="25">
        <f>VLOOKUP(A18,'2020-2021'!$A$2:$Z$177,8,FALSE)/Table1[[#This Row],[2020 
Enrollment]]</f>
        <v>9.682299546142209E-2</v>
      </c>
      <c r="H18" s="25">
        <f>(VLOOKUP(A18,'2020-2021'!$A$2:$Z$177,8,FALSE))/(VLOOKUP(A18,'2019-2020'!$A$2:$Z$177,8,FALSE))-1</f>
        <v>0.18518518518518512</v>
      </c>
      <c r="I18" s="25">
        <f>VLOOKUP(A18,'2020-2021'!$A$2:$Z$177,11,FALSE)/Table1[[#This Row],[2020 
Enrollment]]</f>
        <v>0.56127080181543121</v>
      </c>
      <c r="J18" s="25">
        <f>(VLOOKUP(A18,'2020-2021'!$A$2:$Z$177,11,FALSE))/(VLOOKUP(A18,'2019-2020'!$A$2:$Z$177,11,FALSE))-1</f>
        <v>-1.851851851851849E-2</v>
      </c>
      <c r="K18" s="25">
        <f>VLOOKUP(A18,'2020-2021'!$A$2:$Z$177,14,FALSE)/Table1[[#This Row],[2020 
Enrollment]]</f>
        <v>0.3101361573373676</v>
      </c>
      <c r="L18" s="25">
        <f>(VLOOKUP(A18,'2020-2021'!$A$2:$Z$177,14,FALSE))/(VLOOKUP(A18,'2019-2020'!$A$2:$Z$177,14,FALSE))-1</f>
        <v>-4.2056074766355089E-2</v>
      </c>
      <c r="M18" s="25">
        <f>VLOOKUP(A18,'2020-2021'!$A$2:$Z$177,17,FALSE)/Table1[[#This Row],[2020 
Enrollment]]</f>
        <v>0</v>
      </c>
      <c r="N18" s="25" t="e">
        <f>(VLOOKUP(A18,'2020-2021'!$A$2:$Z$177,17,FALSE))/(VLOOKUP(A18,'2019-2020'!$A$2:$Z$177,17,FALSE))-1</f>
        <v>#DIV/0!</v>
      </c>
      <c r="O18" s="25">
        <f>VLOOKUP(A18,'2020-2021'!$A$2:$Z$177,20,FALSE)/Table1[[#This Row],[2020 
Enrollment]]</f>
        <v>2.118003025718608E-2</v>
      </c>
      <c r="P18" s="25">
        <f>(VLOOKUP(A18,'2020-2021'!$A$2:$Z$177,20,FALSE))/(VLOOKUP(A18,'2019-2020'!$A$2:$Z$177,20,FALSE))-1</f>
        <v>-0.125</v>
      </c>
    </row>
    <row r="19" spans="1:16" x14ac:dyDescent="0.45">
      <c r="A19" s="1">
        <v>489</v>
      </c>
      <c r="B19" t="str">
        <f>VLOOKUP(A19,'2020-2021'!$A$2:$Z$177,2,FALSE)</f>
        <v>Bruns Avenue Elementary</v>
      </c>
      <c r="C19" s="22">
        <f>VLOOKUP(A19,'2019-2020'!$A$2:$Z$177,26,FALSE)</f>
        <v>412</v>
      </c>
      <c r="D19" s="22">
        <f>VLOOKUP(A19,'2020-2021'!$A$2:$Z$177,26,FALSE)</f>
        <v>352</v>
      </c>
      <c r="E19" s="15">
        <f t="shared" si="0"/>
        <v>-60</v>
      </c>
      <c r="F19" s="20">
        <f t="shared" si="1"/>
        <v>-0.14563106796116504</v>
      </c>
      <c r="G19" s="25">
        <f>VLOOKUP(A19,'2020-2021'!$A$2:$Z$177,8,FALSE)/Table1[[#This Row],[2020 
Enrollment]]</f>
        <v>2.8409090909090908E-2</v>
      </c>
      <c r="H19" s="25">
        <f>(VLOOKUP(A19,'2020-2021'!$A$2:$Z$177,8,FALSE))/(VLOOKUP(A19,'2019-2020'!$A$2:$Z$177,8,FALSE))-1</f>
        <v>-0.16666666666666663</v>
      </c>
      <c r="I19" s="25">
        <f>VLOOKUP(A19,'2020-2021'!$A$2:$Z$177,11,FALSE)/Table1[[#This Row],[2020 
Enrollment]]</f>
        <v>0.19034090909090909</v>
      </c>
      <c r="J19" s="25">
        <f>(VLOOKUP(A19,'2020-2021'!$A$2:$Z$177,11,FALSE))/(VLOOKUP(A19,'2019-2020'!$A$2:$Z$177,11,FALSE))-1</f>
        <v>-0.14102564102564108</v>
      </c>
      <c r="K19" s="25">
        <f>VLOOKUP(A19,'2020-2021'!$A$2:$Z$177,14,FALSE)/Table1[[#This Row],[2020 
Enrollment]]</f>
        <v>0.72727272727272729</v>
      </c>
      <c r="L19" s="25">
        <f>(VLOOKUP(A19,'2020-2021'!$A$2:$Z$177,14,FALSE))/(VLOOKUP(A19,'2019-2020'!$A$2:$Z$177,14,FALSE))-1</f>
        <v>-0.13513513513513509</v>
      </c>
      <c r="M19" s="25">
        <f>VLOOKUP(A19,'2020-2021'!$A$2:$Z$177,17,FALSE)/Table1[[#This Row],[2020 
Enrollment]]</f>
        <v>0</v>
      </c>
      <c r="N19" s="25">
        <f>(VLOOKUP(A19,'2020-2021'!$A$2:$Z$177,17,FALSE))/(VLOOKUP(A19,'2019-2020'!$A$2:$Z$177,17,FALSE))-1</f>
        <v>-1</v>
      </c>
      <c r="O19" s="25">
        <f>VLOOKUP(A19,'2020-2021'!$A$2:$Z$177,20,FALSE)/Table1[[#This Row],[2020 
Enrollment]]</f>
        <v>2.8409090909090908E-2</v>
      </c>
      <c r="P19" s="25">
        <f>(VLOOKUP(A19,'2020-2021'!$A$2:$Z$177,20,FALSE))/(VLOOKUP(A19,'2019-2020'!$A$2:$Z$177,20,FALSE))-1</f>
        <v>0.25</v>
      </c>
    </row>
    <row r="20" spans="1:16" x14ac:dyDescent="0.45">
      <c r="A20" s="1">
        <v>361</v>
      </c>
      <c r="B20" t="str">
        <f>VLOOKUP(A20,'2020-2021'!$A$2:$Z$177,2,FALSE)</f>
        <v>Butler High</v>
      </c>
      <c r="C20" s="22">
        <f>VLOOKUP(A20,'2019-2020'!$A$2:$Z$177,26,FALSE)</f>
        <v>2003</v>
      </c>
      <c r="D20" s="22">
        <f>VLOOKUP(A20,'2020-2021'!$A$2:$Z$177,26,FALSE)</f>
        <v>1979</v>
      </c>
      <c r="E20" s="15">
        <f t="shared" si="0"/>
        <v>-24</v>
      </c>
      <c r="F20" s="20">
        <f t="shared" si="1"/>
        <v>-1.1982026959560658E-2</v>
      </c>
      <c r="G20" s="25">
        <f>VLOOKUP(A20,'2020-2021'!$A$2:$Z$177,8,FALSE)/Table1[[#This Row],[2020 
Enrollment]]</f>
        <v>7.0237493683678626E-2</v>
      </c>
      <c r="H20" s="25">
        <f>(VLOOKUP(A20,'2020-2021'!$A$2:$Z$177,8,FALSE))/(VLOOKUP(A20,'2019-2020'!$A$2:$Z$177,8,FALSE))-1</f>
        <v>2.2058823529411686E-2</v>
      </c>
      <c r="I20" s="25">
        <f>VLOOKUP(A20,'2020-2021'!$A$2:$Z$177,11,FALSE)/Table1[[#This Row],[2020 
Enrollment]]</f>
        <v>0.27539161192521477</v>
      </c>
      <c r="J20" s="25">
        <f>(VLOOKUP(A20,'2020-2021'!$A$2:$Z$177,11,FALSE))/(VLOOKUP(A20,'2019-2020'!$A$2:$Z$177,11,FALSE))-1</f>
        <v>-1.831501831501825E-3</v>
      </c>
      <c r="K20" s="25">
        <f>VLOOKUP(A20,'2020-2021'!$A$2:$Z$177,14,FALSE)/Table1[[#This Row],[2020 
Enrollment]]</f>
        <v>0.27943405760485096</v>
      </c>
      <c r="L20" s="25">
        <f>(VLOOKUP(A20,'2020-2021'!$A$2:$Z$177,14,FALSE))/(VLOOKUP(A20,'2019-2020'!$A$2:$Z$177,14,FALSE))-1</f>
        <v>-5.4700854700854729E-2</v>
      </c>
      <c r="M20" s="25">
        <f>VLOOKUP(A20,'2020-2021'!$A$2:$Z$177,17,FALSE)/Table1[[#This Row],[2020 
Enrollment]]</f>
        <v>1.5159171298635675E-3</v>
      </c>
      <c r="N20" s="25">
        <f>(VLOOKUP(A20,'2020-2021'!$A$2:$Z$177,17,FALSE))/(VLOOKUP(A20,'2019-2020'!$A$2:$Z$177,17,FALSE))-1</f>
        <v>2</v>
      </c>
      <c r="O20" s="25">
        <f>VLOOKUP(A20,'2020-2021'!$A$2:$Z$177,20,FALSE)/Table1[[#This Row],[2020 
Enrollment]]</f>
        <v>0.33350176856998481</v>
      </c>
      <c r="P20" s="25">
        <f>(VLOOKUP(A20,'2020-2021'!$A$2:$Z$177,20,FALSE))/(VLOOKUP(A20,'2019-2020'!$A$2:$Z$177,20,FALSE))-1</f>
        <v>2.3255813953488413E-2</v>
      </c>
    </row>
    <row r="21" spans="1:16" x14ac:dyDescent="0.45">
      <c r="A21" s="1">
        <v>333</v>
      </c>
      <c r="B21" t="str">
        <f>VLOOKUP(A21,'2020-2021'!$A$2:$Z$177,2,FALSE)</f>
        <v>Carmel Middle</v>
      </c>
      <c r="C21" s="22">
        <f>VLOOKUP(A21,'2019-2020'!$A$2:$Z$177,26,FALSE)</f>
        <v>1241</v>
      </c>
      <c r="D21" s="22">
        <f>VLOOKUP(A21,'2020-2021'!$A$2:$Z$177,26,FALSE)</f>
        <v>1153</v>
      </c>
      <c r="E21" s="15">
        <f t="shared" si="0"/>
        <v>-88</v>
      </c>
      <c r="F21" s="20">
        <f t="shared" si="1"/>
        <v>-7.0910556003223213E-2</v>
      </c>
      <c r="G21" s="25">
        <f>VLOOKUP(A21,'2020-2021'!$A$2:$Z$177,8,FALSE)/Table1[[#This Row],[2020 
Enrollment]]</f>
        <v>2.7753686036426712E-2</v>
      </c>
      <c r="H21" s="25">
        <f>(VLOOKUP(A21,'2020-2021'!$A$2:$Z$177,8,FALSE))/(VLOOKUP(A21,'2019-2020'!$A$2:$Z$177,8,FALSE))-1</f>
        <v>0</v>
      </c>
      <c r="I21" s="25">
        <f>VLOOKUP(A21,'2020-2021'!$A$2:$Z$177,11,FALSE)/Table1[[#This Row],[2020 
Enrollment]]</f>
        <v>0.30095403295750217</v>
      </c>
      <c r="J21" s="25">
        <f>(VLOOKUP(A21,'2020-2021'!$A$2:$Z$177,11,FALSE))/(VLOOKUP(A21,'2019-2020'!$A$2:$Z$177,11,FALSE))-1</f>
        <v>-0.13681592039800994</v>
      </c>
      <c r="K21" s="25">
        <f>VLOOKUP(A21,'2020-2021'!$A$2:$Z$177,14,FALSE)/Table1[[#This Row],[2020 
Enrollment]]</f>
        <v>0.17519514310494363</v>
      </c>
      <c r="L21" s="25">
        <f>(VLOOKUP(A21,'2020-2021'!$A$2:$Z$177,14,FALSE))/(VLOOKUP(A21,'2019-2020'!$A$2:$Z$177,14,FALSE))-1</f>
        <v>-9.8214285714285698E-2</v>
      </c>
      <c r="M21" s="25">
        <f>VLOOKUP(A21,'2020-2021'!$A$2:$Z$177,17,FALSE)/Table1[[#This Row],[2020 
Enrollment]]</f>
        <v>0</v>
      </c>
      <c r="N21" s="25">
        <f>(VLOOKUP(A21,'2020-2021'!$A$2:$Z$177,17,FALSE))/(VLOOKUP(A21,'2019-2020'!$A$2:$Z$177,17,FALSE))-1</f>
        <v>-1</v>
      </c>
      <c r="O21" s="25">
        <f>VLOOKUP(A21,'2020-2021'!$A$2:$Z$177,20,FALSE)/Table1[[#This Row],[2020 
Enrollment]]</f>
        <v>0.4813529921942758</v>
      </c>
      <c r="P21" s="25">
        <f>(VLOOKUP(A21,'2020-2021'!$A$2:$Z$177,20,FALSE))/(VLOOKUP(A21,'2019-2020'!$A$2:$Z$177,20,FALSE))-1</f>
        <v>-8.9285714285713969E-3</v>
      </c>
    </row>
    <row r="22" spans="1:16" x14ac:dyDescent="0.45">
      <c r="A22" s="1">
        <v>334</v>
      </c>
      <c r="B22" t="str">
        <f>VLOOKUP(A22,'2020-2021'!$A$2:$Z$177,2,FALSE)</f>
        <v>Cato Middle College High</v>
      </c>
      <c r="C22" s="22">
        <f>VLOOKUP(A22,'2019-2020'!$A$2:$Z$177,26,FALSE)</f>
        <v>223</v>
      </c>
      <c r="D22" s="22">
        <f>VLOOKUP(A22,'2020-2021'!$A$2:$Z$177,26,FALSE)</f>
        <v>166</v>
      </c>
      <c r="E22" s="15">
        <f t="shared" si="0"/>
        <v>-57</v>
      </c>
      <c r="F22" s="20">
        <f t="shared" si="1"/>
        <v>-0.2556053811659193</v>
      </c>
      <c r="G22" s="25">
        <f>VLOOKUP(A22,'2020-2021'!$A$2:$Z$177,8,FALSE)/Table1[[#This Row],[2020 
Enrollment]]</f>
        <v>8.4337349397590355E-2</v>
      </c>
      <c r="H22" s="25">
        <f>(VLOOKUP(A22,'2020-2021'!$A$2:$Z$177,8,FALSE))/(VLOOKUP(A22,'2019-2020'!$A$2:$Z$177,8,FALSE))-1</f>
        <v>-0.26315789473684215</v>
      </c>
      <c r="I22" s="25">
        <f>VLOOKUP(A22,'2020-2021'!$A$2:$Z$177,11,FALSE)/Table1[[#This Row],[2020 
Enrollment]]</f>
        <v>0.16867469879518071</v>
      </c>
      <c r="J22" s="25">
        <f>(VLOOKUP(A22,'2020-2021'!$A$2:$Z$177,11,FALSE))/(VLOOKUP(A22,'2019-2020'!$A$2:$Z$177,11,FALSE))-1</f>
        <v>-0.15151515151515149</v>
      </c>
      <c r="K22" s="25">
        <f>VLOOKUP(A22,'2020-2021'!$A$2:$Z$177,14,FALSE)/Table1[[#This Row],[2020 
Enrollment]]</f>
        <v>0.50602409638554213</v>
      </c>
      <c r="L22" s="25">
        <f>(VLOOKUP(A22,'2020-2021'!$A$2:$Z$177,14,FALSE))/(VLOOKUP(A22,'2019-2020'!$A$2:$Z$177,14,FALSE))-1</f>
        <v>-0.32799999999999996</v>
      </c>
      <c r="M22" s="25">
        <f>VLOOKUP(A22,'2020-2021'!$A$2:$Z$177,17,FALSE)/Table1[[#This Row],[2020 
Enrollment]]</f>
        <v>0</v>
      </c>
      <c r="N22" s="25" t="e">
        <f>(VLOOKUP(A22,'2020-2021'!$A$2:$Z$177,17,FALSE))/(VLOOKUP(A22,'2019-2020'!$A$2:$Z$177,17,FALSE))-1</f>
        <v>#DIV/0!</v>
      </c>
      <c r="O22" s="25">
        <f>VLOOKUP(A22,'2020-2021'!$A$2:$Z$177,20,FALSE)/Table1[[#This Row],[2020 
Enrollment]]</f>
        <v>0.21686746987951808</v>
      </c>
      <c r="P22" s="25">
        <f>(VLOOKUP(A22,'2020-2021'!$A$2:$Z$177,20,FALSE))/(VLOOKUP(A22,'2019-2020'!$A$2:$Z$177,20,FALSE))-1</f>
        <v>2.857142857142847E-2</v>
      </c>
    </row>
    <row r="23" spans="1:16" x14ac:dyDescent="0.45">
      <c r="A23" s="1">
        <v>336</v>
      </c>
      <c r="B23" t="str">
        <f>VLOOKUP(A23,'2020-2021'!$A$2:$Z$177,2,FALSE)</f>
        <v>Chantilly Montessori</v>
      </c>
      <c r="C23" s="22">
        <f>VLOOKUP(A23,'2019-2020'!$A$2:$Z$177,26,FALSE)</f>
        <v>293</v>
      </c>
      <c r="D23" s="22">
        <f>VLOOKUP(A23,'2020-2021'!$A$2:$Z$177,26,FALSE)</f>
        <v>271</v>
      </c>
      <c r="E23" s="15">
        <f t="shared" si="0"/>
        <v>-22</v>
      </c>
      <c r="F23" s="20">
        <f t="shared" si="1"/>
        <v>-7.5085324232081918E-2</v>
      </c>
      <c r="G23" s="25">
        <f>VLOOKUP(A23,'2020-2021'!$A$2:$Z$177,8,FALSE)/Table1[[#This Row],[2020 
Enrollment]]</f>
        <v>3.6900369003690037E-2</v>
      </c>
      <c r="H23" s="25">
        <f>(VLOOKUP(A23,'2020-2021'!$A$2:$Z$177,8,FALSE))/(VLOOKUP(A23,'2019-2020'!$A$2:$Z$177,8,FALSE))-1</f>
        <v>-9.0909090909090939E-2</v>
      </c>
      <c r="I23" s="25">
        <f>VLOOKUP(A23,'2020-2021'!$A$2:$Z$177,11,FALSE)/Table1[[#This Row],[2020 
Enrollment]]</f>
        <v>7.0110701107011064E-2</v>
      </c>
      <c r="J23" s="25">
        <f>(VLOOKUP(A23,'2020-2021'!$A$2:$Z$177,11,FALSE))/(VLOOKUP(A23,'2019-2020'!$A$2:$Z$177,11,FALSE))-1</f>
        <v>-0.17391304347826086</v>
      </c>
      <c r="K23" s="25">
        <f>VLOOKUP(A23,'2020-2021'!$A$2:$Z$177,14,FALSE)/Table1[[#This Row],[2020 
Enrollment]]</f>
        <v>0.13653136531365315</v>
      </c>
      <c r="L23" s="25">
        <f>(VLOOKUP(A23,'2020-2021'!$A$2:$Z$177,14,FALSE))/(VLOOKUP(A23,'2019-2020'!$A$2:$Z$177,14,FALSE))-1</f>
        <v>-9.7560975609756073E-2</v>
      </c>
      <c r="M23" s="25">
        <f>VLOOKUP(A23,'2020-2021'!$A$2:$Z$177,17,FALSE)/Table1[[#This Row],[2020 
Enrollment]]</f>
        <v>0</v>
      </c>
      <c r="N23" s="25" t="e">
        <f>(VLOOKUP(A23,'2020-2021'!$A$2:$Z$177,17,FALSE))/(VLOOKUP(A23,'2019-2020'!$A$2:$Z$177,17,FALSE))-1</f>
        <v>#DIV/0!</v>
      </c>
      <c r="O23" s="25">
        <f>VLOOKUP(A23,'2020-2021'!$A$2:$Z$177,20,FALSE)/Table1[[#This Row],[2020 
Enrollment]]</f>
        <v>0.71217712177121772</v>
      </c>
      <c r="P23" s="25">
        <f>(VLOOKUP(A23,'2020-2021'!$A$2:$Z$177,20,FALSE))/(VLOOKUP(A23,'2019-2020'!$A$2:$Z$177,20,FALSE))-1</f>
        <v>-6.3106796116504826E-2</v>
      </c>
    </row>
    <row r="24" spans="1:16" x14ac:dyDescent="0.45">
      <c r="A24" s="1">
        <v>303</v>
      </c>
      <c r="B24" t="str">
        <f>VLOOKUP(A24,'2020-2021'!$A$2:$Z$177,2,FALSE)</f>
        <v>Charlotte East Language Academy</v>
      </c>
      <c r="C24" s="22">
        <f>VLOOKUP(A24,'2019-2020'!$A$2:$Z$177,26,FALSE)</f>
        <v>591</v>
      </c>
      <c r="D24" s="22">
        <f>VLOOKUP(A24,'2020-2021'!$A$2:$Z$177,26,FALSE)</f>
        <v>678</v>
      </c>
      <c r="E24" s="15">
        <f t="shared" si="0"/>
        <v>87</v>
      </c>
      <c r="F24" s="20">
        <f t="shared" si="1"/>
        <v>0.14720812182741116</v>
      </c>
      <c r="G24" s="25">
        <f>VLOOKUP(A24,'2020-2021'!$A$2:$Z$177,8,FALSE)/Table1[[#This Row],[2020 
Enrollment]]</f>
        <v>9.8820058997050153E-2</v>
      </c>
      <c r="H24" s="25">
        <f>(VLOOKUP(A24,'2020-2021'!$A$2:$Z$177,8,FALSE))/(VLOOKUP(A24,'2019-2020'!$A$2:$Z$177,8,FALSE))-1</f>
        <v>-0.11842105263157898</v>
      </c>
      <c r="I24" s="25">
        <f>VLOOKUP(A24,'2020-2021'!$A$2:$Z$177,11,FALSE)/Table1[[#This Row],[2020 
Enrollment]]</f>
        <v>0.62831858407079644</v>
      </c>
      <c r="J24" s="25">
        <f>(VLOOKUP(A24,'2020-2021'!$A$2:$Z$177,11,FALSE))/(VLOOKUP(A24,'2019-2020'!$A$2:$Z$177,11,FALSE))-1</f>
        <v>0.1899441340782122</v>
      </c>
      <c r="K24" s="25">
        <f>VLOOKUP(A24,'2020-2021'!$A$2:$Z$177,14,FALSE)/Table1[[#This Row],[2020 
Enrollment]]</f>
        <v>0.22418879056047197</v>
      </c>
      <c r="L24" s="25">
        <f>(VLOOKUP(A24,'2020-2021'!$A$2:$Z$177,14,FALSE))/(VLOOKUP(A24,'2019-2020'!$A$2:$Z$177,14,FALSE))-1</f>
        <v>0.1875</v>
      </c>
      <c r="M24" s="25">
        <f>VLOOKUP(A24,'2020-2021'!$A$2:$Z$177,17,FALSE)/Table1[[#This Row],[2020 
Enrollment]]</f>
        <v>0</v>
      </c>
      <c r="N24" s="25" t="e">
        <f>(VLOOKUP(A24,'2020-2021'!$A$2:$Z$177,17,FALSE))/(VLOOKUP(A24,'2019-2020'!$A$2:$Z$177,17,FALSE))-1</f>
        <v>#DIV/0!</v>
      </c>
      <c r="O24" s="25">
        <f>VLOOKUP(A24,'2020-2021'!$A$2:$Z$177,20,FALSE)/Table1[[#This Row],[2020 
Enrollment]]</f>
        <v>3.9823008849557522E-2</v>
      </c>
      <c r="P24" s="25">
        <f>(VLOOKUP(A24,'2020-2021'!$A$2:$Z$177,20,FALSE))/(VLOOKUP(A24,'2019-2020'!$A$2:$Z$177,20,FALSE))-1</f>
        <v>0.35000000000000009</v>
      </c>
    </row>
    <row r="25" spans="1:16" x14ac:dyDescent="0.45">
      <c r="A25" s="1">
        <v>567</v>
      </c>
      <c r="B25" t="str">
        <f>VLOOKUP(A25,'2020-2021'!$A$2:$Z$177,2,FALSE)</f>
        <v>Charlotte Engineering Early College-UNCC</v>
      </c>
      <c r="C25" s="22">
        <f>VLOOKUP(A25,'2019-2020'!$A$2:$Z$177,26,FALSE)</f>
        <v>311</v>
      </c>
      <c r="D25" s="22">
        <f>VLOOKUP(A25,'2020-2021'!$A$2:$Z$177,26,FALSE)</f>
        <v>318</v>
      </c>
      <c r="E25" s="15">
        <f t="shared" si="0"/>
        <v>7</v>
      </c>
      <c r="F25" s="20">
        <f t="shared" si="1"/>
        <v>2.2508038585209004E-2</v>
      </c>
      <c r="G25" s="25">
        <f>VLOOKUP(A25,'2020-2021'!$A$2:$Z$177,8,FALSE)/Table1[[#This Row],[2020 
Enrollment]]</f>
        <v>0.12264150943396226</v>
      </c>
      <c r="H25" s="25">
        <f>(VLOOKUP(A25,'2020-2021'!$A$2:$Z$177,8,FALSE))/(VLOOKUP(A25,'2019-2020'!$A$2:$Z$177,8,FALSE))-1</f>
        <v>0.39285714285714279</v>
      </c>
      <c r="I25" s="25">
        <f>VLOOKUP(A25,'2020-2021'!$A$2:$Z$177,11,FALSE)/Table1[[#This Row],[2020 
Enrollment]]</f>
        <v>0.25471698113207547</v>
      </c>
      <c r="J25" s="25">
        <f>(VLOOKUP(A25,'2020-2021'!$A$2:$Z$177,11,FALSE))/(VLOOKUP(A25,'2019-2020'!$A$2:$Z$177,11,FALSE))-1</f>
        <v>8.0000000000000071E-2</v>
      </c>
      <c r="K25" s="25">
        <f>VLOOKUP(A25,'2020-2021'!$A$2:$Z$177,14,FALSE)/Table1[[#This Row],[2020 
Enrollment]]</f>
        <v>0.31446540880503143</v>
      </c>
      <c r="L25" s="25">
        <f>(VLOOKUP(A25,'2020-2021'!$A$2:$Z$177,14,FALSE))/(VLOOKUP(A25,'2019-2020'!$A$2:$Z$177,14,FALSE))-1</f>
        <v>-8.256880733944949E-2</v>
      </c>
      <c r="M25" s="25">
        <f>VLOOKUP(A25,'2020-2021'!$A$2:$Z$177,17,FALSE)/Table1[[#This Row],[2020 
Enrollment]]</f>
        <v>0</v>
      </c>
      <c r="N25" s="25" t="e">
        <f>(VLOOKUP(A25,'2020-2021'!$A$2:$Z$177,17,FALSE))/(VLOOKUP(A25,'2019-2020'!$A$2:$Z$177,17,FALSE))-1</f>
        <v>#DIV/0!</v>
      </c>
      <c r="O25" s="25">
        <f>VLOOKUP(A25,'2020-2021'!$A$2:$Z$177,20,FALSE)/Table1[[#This Row],[2020 
Enrollment]]</f>
        <v>0.27044025157232704</v>
      </c>
      <c r="P25" s="25">
        <f>(VLOOKUP(A25,'2020-2021'!$A$2:$Z$177,20,FALSE))/(VLOOKUP(A25,'2019-2020'!$A$2:$Z$177,20,FALSE))-1</f>
        <v>0</v>
      </c>
    </row>
    <row r="26" spans="1:16" x14ac:dyDescent="0.45">
      <c r="A26" s="1">
        <v>569</v>
      </c>
      <c r="B26" t="str">
        <f>VLOOKUP(A26,'2020-2021'!$A$2:$Z$177,2,FALSE)</f>
        <v>Charlotte Teacher Early College</v>
      </c>
      <c r="C26" s="22">
        <f>VLOOKUP(A26,'2019-2020'!$A$2:$Z$177,26,FALSE)</f>
        <v>148</v>
      </c>
      <c r="D26" s="22">
        <f>VLOOKUP(A26,'2020-2021'!$A$2:$Z$177,26,FALSE)</f>
        <v>178</v>
      </c>
      <c r="E26" s="15">
        <f t="shared" si="0"/>
        <v>30</v>
      </c>
      <c r="F26" s="20">
        <f t="shared" si="1"/>
        <v>0.20270270270270271</v>
      </c>
      <c r="G26" s="25">
        <f>VLOOKUP(A26,'2020-2021'!$A$2:$Z$177,8,FALSE)/Table1[[#This Row],[2020 
Enrollment]]</f>
        <v>7.3033707865168537E-2</v>
      </c>
      <c r="H26" s="25">
        <f>(VLOOKUP(A26,'2020-2021'!$A$2:$Z$177,8,FALSE))/(VLOOKUP(A26,'2019-2020'!$A$2:$Z$177,8,FALSE))-1</f>
        <v>-7.1428571428571397E-2</v>
      </c>
      <c r="I26" s="25">
        <f>VLOOKUP(A26,'2020-2021'!$A$2:$Z$177,11,FALSE)/Table1[[#This Row],[2020 
Enrollment]]</f>
        <v>0.24719101123595505</v>
      </c>
      <c r="J26" s="25">
        <f>(VLOOKUP(A26,'2020-2021'!$A$2:$Z$177,11,FALSE))/(VLOOKUP(A26,'2019-2020'!$A$2:$Z$177,11,FALSE))-1</f>
        <v>0.25714285714285712</v>
      </c>
      <c r="K26" s="25">
        <f>VLOOKUP(A26,'2020-2021'!$A$2:$Z$177,14,FALSE)/Table1[[#This Row],[2020 
Enrollment]]</f>
        <v>0.5056179775280899</v>
      </c>
      <c r="L26" s="25">
        <f>(VLOOKUP(A26,'2020-2021'!$A$2:$Z$177,14,FALSE))/(VLOOKUP(A26,'2019-2020'!$A$2:$Z$177,14,FALSE))-1</f>
        <v>0.23287671232876717</v>
      </c>
      <c r="M26" s="25">
        <f>VLOOKUP(A26,'2020-2021'!$A$2:$Z$177,17,FALSE)/Table1[[#This Row],[2020 
Enrollment]]</f>
        <v>0</v>
      </c>
      <c r="N26" s="25" t="e">
        <f>(VLOOKUP(A26,'2020-2021'!$A$2:$Z$177,17,FALSE))/(VLOOKUP(A26,'2019-2020'!$A$2:$Z$177,17,FALSE))-1</f>
        <v>#DIV/0!</v>
      </c>
      <c r="O26" s="25">
        <f>VLOOKUP(A26,'2020-2021'!$A$2:$Z$177,20,FALSE)/Table1[[#This Row],[2020 
Enrollment]]</f>
        <v>0.14606741573033707</v>
      </c>
      <c r="P26" s="25">
        <f>(VLOOKUP(A26,'2020-2021'!$A$2:$Z$177,20,FALSE))/(VLOOKUP(A26,'2019-2020'!$A$2:$Z$177,20,FALSE))-1</f>
        <v>0.18181818181818188</v>
      </c>
    </row>
    <row r="27" spans="1:16" x14ac:dyDescent="0.45">
      <c r="A27" s="1">
        <v>461</v>
      </c>
      <c r="B27" t="str">
        <f>VLOOKUP(A27,'2020-2021'!$A$2:$Z$177,2,FALSE)</f>
        <v>Charlotte-Mecklenburg Academy</v>
      </c>
      <c r="C27" s="22">
        <f>VLOOKUP(A27,'2019-2020'!$A$2:$Z$177,26,FALSE)</f>
        <v>71</v>
      </c>
      <c r="D27" s="22">
        <f>VLOOKUP(A27,'2020-2021'!$A$2:$Z$177,26,FALSE)</f>
        <v>70</v>
      </c>
      <c r="E27" s="15">
        <f t="shared" si="0"/>
        <v>-1</v>
      </c>
      <c r="F27" s="20">
        <f t="shared" si="1"/>
        <v>-1.4084507042253521E-2</v>
      </c>
      <c r="G27" s="25">
        <f>VLOOKUP(A27,'2020-2021'!$A$2:$Z$177,8,FALSE)/Table1[[#This Row],[2020 
Enrollment]]</f>
        <v>1.4285714285714285E-2</v>
      </c>
      <c r="H27" s="25">
        <f>(VLOOKUP(A27,'2020-2021'!$A$2:$Z$177,8,FALSE))/(VLOOKUP(A27,'2019-2020'!$A$2:$Z$177,8,FALSE))-1</f>
        <v>0</v>
      </c>
      <c r="I27" s="25">
        <f>VLOOKUP(A27,'2020-2021'!$A$2:$Z$177,11,FALSE)/Table1[[#This Row],[2020 
Enrollment]]</f>
        <v>8.5714285714285715E-2</v>
      </c>
      <c r="J27" s="25">
        <f>(VLOOKUP(A27,'2020-2021'!$A$2:$Z$177,11,FALSE))/(VLOOKUP(A27,'2019-2020'!$A$2:$Z$177,11,FALSE))-1</f>
        <v>1</v>
      </c>
      <c r="K27" s="25">
        <f>VLOOKUP(A27,'2020-2021'!$A$2:$Z$177,14,FALSE)/Table1[[#This Row],[2020 
Enrollment]]</f>
        <v>0.62857142857142856</v>
      </c>
      <c r="L27" s="25">
        <f>(VLOOKUP(A27,'2020-2021'!$A$2:$Z$177,14,FALSE))/(VLOOKUP(A27,'2019-2020'!$A$2:$Z$177,14,FALSE))-1</f>
        <v>-8.333333333333337E-2</v>
      </c>
      <c r="M27" s="25">
        <f>VLOOKUP(A27,'2020-2021'!$A$2:$Z$177,17,FALSE)/Table1[[#This Row],[2020 
Enrollment]]</f>
        <v>0</v>
      </c>
      <c r="N27" s="25" t="e">
        <f>(VLOOKUP(A27,'2020-2021'!$A$2:$Z$177,17,FALSE))/(VLOOKUP(A27,'2019-2020'!$A$2:$Z$177,17,FALSE))-1</f>
        <v>#DIV/0!</v>
      </c>
      <c r="O27" s="25">
        <f>VLOOKUP(A27,'2020-2021'!$A$2:$Z$177,20,FALSE)/Table1[[#This Row],[2020 
Enrollment]]</f>
        <v>0.18571428571428572</v>
      </c>
      <c r="P27" s="25">
        <f>(VLOOKUP(A27,'2020-2021'!$A$2:$Z$177,20,FALSE))/(VLOOKUP(A27,'2019-2020'!$A$2:$Z$177,20,FALSE))-1</f>
        <v>0.625</v>
      </c>
    </row>
    <row r="28" spans="1:16" x14ac:dyDescent="0.45">
      <c r="A28" s="1">
        <v>499</v>
      </c>
      <c r="B28" t="str">
        <f>VLOOKUP(A28,'2020-2021'!$A$2:$Z$177,2,FALSE)</f>
        <v>Charlotte-Mecklenburg Virtual High</v>
      </c>
      <c r="C28" s="22">
        <f>VLOOKUP(A28,'2019-2020'!$A$2:$Z$177,26,FALSE)</f>
        <v>224</v>
      </c>
      <c r="D28" s="22">
        <f>VLOOKUP(A28,'2020-2021'!$A$2:$Z$177,26,FALSE)</f>
        <v>163</v>
      </c>
      <c r="E28" s="15">
        <f t="shared" si="0"/>
        <v>-61</v>
      </c>
      <c r="F28" s="20">
        <f t="shared" si="1"/>
        <v>-0.27232142857142855</v>
      </c>
      <c r="G28" s="25">
        <f>VLOOKUP(A28,'2020-2021'!$A$2:$Z$177,8,FALSE)/Table1[[#This Row],[2020 
Enrollment]]</f>
        <v>2.4539877300613498E-2</v>
      </c>
      <c r="H28" s="25">
        <f>(VLOOKUP(A28,'2020-2021'!$A$2:$Z$177,8,FALSE))/(VLOOKUP(A28,'2019-2020'!$A$2:$Z$177,8,FALSE))-1</f>
        <v>-0.5</v>
      </c>
      <c r="I28" s="25">
        <f>VLOOKUP(A28,'2020-2021'!$A$2:$Z$177,11,FALSE)/Table1[[#This Row],[2020 
Enrollment]]</f>
        <v>0.10429447852760736</v>
      </c>
      <c r="J28" s="25">
        <f>(VLOOKUP(A28,'2020-2021'!$A$2:$Z$177,11,FALSE))/(VLOOKUP(A28,'2019-2020'!$A$2:$Z$177,11,FALSE))-1</f>
        <v>-0.43333333333333335</v>
      </c>
      <c r="K28" s="25">
        <f>VLOOKUP(A28,'2020-2021'!$A$2:$Z$177,14,FALSE)/Table1[[#This Row],[2020 
Enrollment]]</f>
        <v>0.36809815950920244</v>
      </c>
      <c r="L28" s="25">
        <f>(VLOOKUP(A28,'2020-2021'!$A$2:$Z$177,14,FALSE))/(VLOOKUP(A28,'2019-2020'!$A$2:$Z$177,14,FALSE))-1</f>
        <v>-0.11764705882352944</v>
      </c>
      <c r="M28" s="25">
        <f>VLOOKUP(A28,'2020-2021'!$A$2:$Z$177,17,FALSE)/Table1[[#This Row],[2020 
Enrollment]]</f>
        <v>0</v>
      </c>
      <c r="N28" s="25" t="e">
        <f>(VLOOKUP(A28,'2020-2021'!$A$2:$Z$177,17,FALSE))/(VLOOKUP(A28,'2019-2020'!$A$2:$Z$177,17,FALSE))-1</f>
        <v>#DIV/0!</v>
      </c>
      <c r="O28" s="25">
        <f>VLOOKUP(A28,'2020-2021'!$A$2:$Z$177,20,FALSE)/Table1[[#This Row],[2020 
Enrollment]]</f>
        <v>0.44171779141104295</v>
      </c>
      <c r="P28" s="25">
        <f>(VLOOKUP(A28,'2020-2021'!$A$2:$Z$177,20,FALSE))/(VLOOKUP(A28,'2019-2020'!$A$2:$Z$177,20,FALSE))-1</f>
        <v>-0.31428571428571428</v>
      </c>
    </row>
    <row r="29" spans="1:16" x14ac:dyDescent="0.45">
      <c r="A29" s="1">
        <v>338</v>
      </c>
      <c r="B29" t="str">
        <f>VLOOKUP(A29,'2020-2021'!$A$2:$Z$177,2,FALSE)</f>
        <v>Clear Creek Elementary</v>
      </c>
      <c r="C29" s="22">
        <f>VLOOKUP(A29,'2019-2020'!$A$2:$Z$177,26,FALSE)</f>
        <v>482</v>
      </c>
      <c r="D29" s="22">
        <f>VLOOKUP(A29,'2020-2021'!$A$2:$Z$177,26,FALSE)</f>
        <v>446</v>
      </c>
      <c r="E29" s="15">
        <f t="shared" si="0"/>
        <v>-36</v>
      </c>
      <c r="F29" s="20">
        <f t="shared" si="1"/>
        <v>-7.4688796680497924E-2</v>
      </c>
      <c r="G29" s="25">
        <f>VLOOKUP(A29,'2020-2021'!$A$2:$Z$177,8,FALSE)/Table1[[#This Row],[2020 
Enrollment]]</f>
        <v>3.1390134529147982E-2</v>
      </c>
      <c r="H29" s="25">
        <f>(VLOOKUP(A29,'2020-2021'!$A$2:$Z$177,8,FALSE))/(VLOOKUP(A29,'2019-2020'!$A$2:$Z$177,8,FALSE))-1</f>
        <v>0.75</v>
      </c>
      <c r="I29" s="25">
        <f>VLOOKUP(A29,'2020-2021'!$A$2:$Z$177,11,FALSE)/Table1[[#This Row],[2020 
Enrollment]]</f>
        <v>0.32511210762331838</v>
      </c>
      <c r="J29" s="25">
        <f>(VLOOKUP(A29,'2020-2021'!$A$2:$Z$177,11,FALSE))/(VLOOKUP(A29,'2019-2020'!$A$2:$Z$177,11,FALSE))-1</f>
        <v>-3.3333333333333326E-2</v>
      </c>
      <c r="K29" s="25">
        <f>VLOOKUP(A29,'2020-2021'!$A$2:$Z$177,14,FALSE)/Table1[[#This Row],[2020 
Enrollment]]</f>
        <v>0.34080717488789236</v>
      </c>
      <c r="L29" s="25">
        <f>(VLOOKUP(A29,'2020-2021'!$A$2:$Z$177,14,FALSE))/(VLOOKUP(A29,'2019-2020'!$A$2:$Z$177,14,FALSE))-1</f>
        <v>4.1095890410958846E-2</v>
      </c>
      <c r="M29" s="25">
        <f>VLOOKUP(A29,'2020-2021'!$A$2:$Z$177,17,FALSE)/Table1[[#This Row],[2020 
Enrollment]]</f>
        <v>0</v>
      </c>
      <c r="N29" s="25" t="e">
        <f>(VLOOKUP(A29,'2020-2021'!$A$2:$Z$177,17,FALSE))/(VLOOKUP(A29,'2019-2020'!$A$2:$Z$177,17,FALSE))-1</f>
        <v>#DIV/0!</v>
      </c>
      <c r="O29" s="25">
        <f>VLOOKUP(A29,'2020-2021'!$A$2:$Z$177,20,FALSE)/Table1[[#This Row],[2020 
Enrollment]]</f>
        <v>0.26457399103139012</v>
      </c>
      <c r="P29" s="25">
        <f>(VLOOKUP(A29,'2020-2021'!$A$2:$Z$177,20,FALSE))/(VLOOKUP(A29,'2019-2020'!$A$2:$Z$177,20,FALSE))-1</f>
        <v>-0.24840764331210186</v>
      </c>
    </row>
    <row r="30" spans="1:16" x14ac:dyDescent="0.45">
      <c r="A30" s="1">
        <v>341</v>
      </c>
      <c r="B30" t="str">
        <f>VLOOKUP(A30,'2020-2021'!$A$2:$Z$177,2,FALSE)</f>
        <v>Cochrane Collegiate Academy</v>
      </c>
      <c r="C30" s="22">
        <f>VLOOKUP(A30,'2019-2020'!$A$2:$Z$177,26,FALSE)</f>
        <v>929</v>
      </c>
      <c r="D30" s="22">
        <f>VLOOKUP(A30,'2020-2021'!$A$2:$Z$177,26,FALSE)</f>
        <v>853</v>
      </c>
      <c r="E30" s="15">
        <f t="shared" si="0"/>
        <v>-76</v>
      </c>
      <c r="F30" s="20">
        <f t="shared" si="1"/>
        <v>-8.1808396124865443E-2</v>
      </c>
      <c r="G30" s="25">
        <f>VLOOKUP(A30,'2020-2021'!$A$2:$Z$177,8,FALSE)/Table1[[#This Row],[2020 
Enrollment]]</f>
        <v>5.0410316529894493E-2</v>
      </c>
      <c r="H30" s="25">
        <f>(VLOOKUP(A30,'2020-2021'!$A$2:$Z$177,8,FALSE))/(VLOOKUP(A30,'2019-2020'!$A$2:$Z$177,8,FALSE))-1</f>
        <v>0.10256410256410264</v>
      </c>
      <c r="I30" s="25">
        <f>VLOOKUP(A30,'2020-2021'!$A$2:$Z$177,11,FALSE)/Table1[[#This Row],[2020 
Enrollment]]</f>
        <v>0.5990621336459554</v>
      </c>
      <c r="J30" s="25">
        <f>(VLOOKUP(A30,'2020-2021'!$A$2:$Z$177,11,FALSE))/(VLOOKUP(A30,'2019-2020'!$A$2:$Z$177,11,FALSE))-1</f>
        <v>-4.6641791044776171E-2</v>
      </c>
      <c r="K30" s="25">
        <f>VLOOKUP(A30,'2020-2021'!$A$2:$Z$177,14,FALSE)/Table1[[#This Row],[2020 
Enrollment]]</f>
        <v>0.30128956623681125</v>
      </c>
      <c r="L30" s="25">
        <f>(VLOOKUP(A30,'2020-2021'!$A$2:$Z$177,14,FALSE))/(VLOOKUP(A30,'2019-2020'!$A$2:$Z$177,14,FALSE))-1</f>
        <v>-0.13468013468013473</v>
      </c>
      <c r="M30" s="25">
        <f>VLOOKUP(A30,'2020-2021'!$A$2:$Z$177,17,FALSE)/Table1[[#This Row],[2020 
Enrollment]]</f>
        <v>2.3446658851113715E-3</v>
      </c>
      <c r="N30" s="25">
        <f>(VLOOKUP(A30,'2020-2021'!$A$2:$Z$177,17,FALSE))/(VLOOKUP(A30,'2019-2020'!$A$2:$Z$177,17,FALSE))-1</f>
        <v>0</v>
      </c>
      <c r="O30" s="25">
        <f>VLOOKUP(A30,'2020-2021'!$A$2:$Z$177,20,FALSE)/Table1[[#This Row],[2020 
Enrollment]]</f>
        <v>3.2825322391559206E-2</v>
      </c>
      <c r="P30" s="25">
        <f>(VLOOKUP(A30,'2020-2021'!$A$2:$Z$177,20,FALSE))/(VLOOKUP(A30,'2019-2020'!$A$2:$Z$177,20,FALSE))-1</f>
        <v>-0.2432432432432432</v>
      </c>
    </row>
    <row r="31" spans="1:16" x14ac:dyDescent="0.45">
      <c r="A31" s="1">
        <v>344</v>
      </c>
      <c r="B31" t="str">
        <f>VLOOKUP(A31,'2020-2021'!$A$2:$Z$177,2,FALSE)</f>
        <v>Collinswood Language Academy</v>
      </c>
      <c r="C31" s="22">
        <f>VLOOKUP(A31,'2019-2020'!$A$2:$Z$177,26,FALSE)</f>
        <v>763</v>
      </c>
      <c r="D31" s="22">
        <f>VLOOKUP(A31,'2020-2021'!$A$2:$Z$177,26,FALSE)</f>
        <v>814</v>
      </c>
      <c r="E31" s="15">
        <f t="shared" si="0"/>
        <v>51</v>
      </c>
      <c r="F31" s="20">
        <f t="shared" si="1"/>
        <v>6.6841415465268672E-2</v>
      </c>
      <c r="G31" s="25">
        <f>VLOOKUP(A31,'2020-2021'!$A$2:$Z$177,8,FALSE)/Table1[[#This Row],[2020 
Enrollment]]</f>
        <v>8.5995085995085995E-3</v>
      </c>
      <c r="H31" s="25">
        <f>(VLOOKUP(A31,'2020-2021'!$A$2:$Z$177,8,FALSE))/(VLOOKUP(A31,'2019-2020'!$A$2:$Z$177,8,FALSE))-1</f>
        <v>0.16666666666666674</v>
      </c>
      <c r="I31" s="25">
        <f>VLOOKUP(A31,'2020-2021'!$A$2:$Z$177,11,FALSE)/Table1[[#This Row],[2020 
Enrollment]]</f>
        <v>0.601965601965602</v>
      </c>
      <c r="J31" s="25">
        <f>(VLOOKUP(A31,'2020-2021'!$A$2:$Z$177,11,FALSE))/(VLOOKUP(A31,'2019-2020'!$A$2:$Z$177,11,FALSE))-1</f>
        <v>3.5940803382663811E-2</v>
      </c>
      <c r="K31" s="25">
        <f>VLOOKUP(A31,'2020-2021'!$A$2:$Z$177,14,FALSE)/Table1[[#This Row],[2020 
Enrollment]]</f>
        <v>0.15356265356265356</v>
      </c>
      <c r="L31" s="25">
        <f>(VLOOKUP(A31,'2020-2021'!$A$2:$Z$177,14,FALSE))/(VLOOKUP(A31,'2019-2020'!$A$2:$Z$177,14,FALSE))-1</f>
        <v>0.14678899082568808</v>
      </c>
      <c r="M31" s="25">
        <f>VLOOKUP(A31,'2020-2021'!$A$2:$Z$177,17,FALSE)/Table1[[#This Row],[2020 
Enrollment]]</f>
        <v>1.2285012285012285E-3</v>
      </c>
      <c r="N31" s="25">
        <f>(VLOOKUP(A31,'2020-2021'!$A$2:$Z$177,17,FALSE))/(VLOOKUP(A31,'2019-2020'!$A$2:$Z$177,17,FALSE))-1</f>
        <v>0</v>
      </c>
      <c r="O31" s="25">
        <f>VLOOKUP(A31,'2020-2021'!$A$2:$Z$177,20,FALSE)/Table1[[#This Row],[2020 
Enrollment]]</f>
        <v>0.2113022113022113</v>
      </c>
      <c r="P31" s="25">
        <f>(VLOOKUP(A31,'2020-2021'!$A$2:$Z$177,20,FALSE))/(VLOOKUP(A31,'2019-2020'!$A$2:$Z$177,20,FALSE))-1</f>
        <v>0.10967741935483866</v>
      </c>
    </row>
    <row r="32" spans="1:16" x14ac:dyDescent="0.45">
      <c r="A32" s="1">
        <v>345</v>
      </c>
      <c r="B32" t="str">
        <f>VLOOKUP(A32,'2020-2021'!$A$2:$Z$177,2,FALSE)</f>
        <v>Community House Middle</v>
      </c>
      <c r="C32" s="22">
        <f>VLOOKUP(A32,'2019-2020'!$A$2:$Z$177,26,FALSE)</f>
        <v>1930</v>
      </c>
      <c r="D32" s="22">
        <f>VLOOKUP(A32,'2020-2021'!$A$2:$Z$177,26,FALSE)</f>
        <v>1725</v>
      </c>
      <c r="E32" s="15">
        <f t="shared" si="0"/>
        <v>-205</v>
      </c>
      <c r="F32" s="20">
        <f t="shared" si="1"/>
        <v>-0.10621761658031088</v>
      </c>
      <c r="G32" s="25">
        <f>VLOOKUP(A32,'2020-2021'!$A$2:$Z$177,8,FALSE)/Table1[[#This Row],[2020 
Enrollment]]</f>
        <v>0.30608695652173912</v>
      </c>
      <c r="H32" s="25">
        <f>(VLOOKUP(A32,'2020-2021'!$A$2:$Z$177,8,FALSE))/(VLOOKUP(A32,'2019-2020'!$A$2:$Z$177,8,FALSE))-1</f>
        <v>2.1276595744680771E-2</v>
      </c>
      <c r="I32" s="25">
        <f>VLOOKUP(A32,'2020-2021'!$A$2:$Z$177,11,FALSE)/Table1[[#This Row],[2020 
Enrollment]]</f>
        <v>0.11478260869565217</v>
      </c>
      <c r="J32" s="25">
        <f>(VLOOKUP(A32,'2020-2021'!$A$2:$Z$177,11,FALSE))/(VLOOKUP(A32,'2019-2020'!$A$2:$Z$177,11,FALSE))-1</f>
        <v>-0.12</v>
      </c>
      <c r="K32" s="25">
        <f>VLOOKUP(A32,'2020-2021'!$A$2:$Z$177,14,FALSE)/Table1[[#This Row],[2020 
Enrollment]]</f>
        <v>0.12637681159420289</v>
      </c>
      <c r="L32" s="25">
        <f>(VLOOKUP(A32,'2020-2021'!$A$2:$Z$177,14,FALSE))/(VLOOKUP(A32,'2019-2020'!$A$2:$Z$177,14,FALSE))-1</f>
        <v>-8.0168776371308037E-2</v>
      </c>
      <c r="M32" s="25">
        <f>VLOOKUP(A32,'2020-2021'!$A$2:$Z$177,17,FALSE)/Table1[[#This Row],[2020 
Enrollment]]</f>
        <v>1.7391304347826088E-3</v>
      </c>
      <c r="N32" s="25">
        <f>(VLOOKUP(A32,'2020-2021'!$A$2:$Z$177,17,FALSE))/(VLOOKUP(A32,'2019-2020'!$A$2:$Z$177,17,FALSE))-1</f>
        <v>-0.25</v>
      </c>
      <c r="O32" s="25">
        <f>VLOOKUP(A32,'2020-2021'!$A$2:$Z$177,20,FALSE)/Table1[[#This Row],[2020 
Enrollment]]</f>
        <v>0.43130434782608695</v>
      </c>
      <c r="P32" s="25">
        <f>(VLOOKUP(A32,'2020-2021'!$A$2:$Z$177,20,FALSE))/(VLOOKUP(A32,'2019-2020'!$A$2:$Z$177,20,FALSE))-1</f>
        <v>-0.17880794701986757</v>
      </c>
    </row>
    <row r="33" spans="1:16" x14ac:dyDescent="0.45">
      <c r="A33" s="1">
        <v>346</v>
      </c>
      <c r="B33" t="str">
        <f>VLOOKUP(A33,'2020-2021'!$A$2:$Z$177,2,FALSE)</f>
        <v>Cornelius Elementary</v>
      </c>
      <c r="C33" s="22">
        <f>VLOOKUP(A33,'2019-2020'!$A$2:$Z$177,26,FALSE)</f>
        <v>652</v>
      </c>
      <c r="D33" s="22">
        <f>VLOOKUP(A33,'2020-2021'!$A$2:$Z$177,26,FALSE)</f>
        <v>579</v>
      </c>
      <c r="E33" s="15">
        <f t="shared" si="0"/>
        <v>-73</v>
      </c>
      <c r="F33" s="20">
        <f t="shared" si="1"/>
        <v>-0.11196319018404909</v>
      </c>
      <c r="G33" s="25">
        <f>VLOOKUP(A33,'2020-2021'!$A$2:$Z$177,8,FALSE)/Table1[[#This Row],[2020 
Enrollment]]</f>
        <v>4.6632124352331605E-2</v>
      </c>
      <c r="H33" s="25">
        <f>(VLOOKUP(A33,'2020-2021'!$A$2:$Z$177,8,FALSE))/(VLOOKUP(A33,'2019-2020'!$A$2:$Z$177,8,FALSE))-1</f>
        <v>0.125</v>
      </c>
      <c r="I33" s="25">
        <f>VLOOKUP(A33,'2020-2021'!$A$2:$Z$177,11,FALSE)/Table1[[#This Row],[2020 
Enrollment]]</f>
        <v>0.15025906735751296</v>
      </c>
      <c r="J33" s="25">
        <f>(VLOOKUP(A33,'2020-2021'!$A$2:$Z$177,11,FALSE))/(VLOOKUP(A33,'2019-2020'!$A$2:$Z$177,11,FALSE))-1</f>
        <v>-0.17142857142857137</v>
      </c>
      <c r="K33" s="25">
        <f>VLOOKUP(A33,'2020-2021'!$A$2:$Z$177,14,FALSE)/Table1[[#This Row],[2020 
Enrollment]]</f>
        <v>0.12607944732297063</v>
      </c>
      <c r="L33" s="25">
        <f>(VLOOKUP(A33,'2020-2021'!$A$2:$Z$177,14,FALSE))/(VLOOKUP(A33,'2019-2020'!$A$2:$Z$177,14,FALSE))-1</f>
        <v>0</v>
      </c>
      <c r="M33" s="25">
        <f>VLOOKUP(A33,'2020-2021'!$A$2:$Z$177,17,FALSE)/Table1[[#This Row],[2020 
Enrollment]]</f>
        <v>0</v>
      </c>
      <c r="N33" s="25" t="e">
        <f>(VLOOKUP(A33,'2020-2021'!$A$2:$Z$177,17,FALSE))/(VLOOKUP(A33,'2019-2020'!$A$2:$Z$177,17,FALSE))-1</f>
        <v>#DIV/0!</v>
      </c>
      <c r="O33" s="25">
        <f>VLOOKUP(A33,'2020-2021'!$A$2:$Z$177,20,FALSE)/Table1[[#This Row],[2020 
Enrollment]]</f>
        <v>0.63730569948186533</v>
      </c>
      <c r="P33" s="25">
        <f>(VLOOKUP(A33,'2020-2021'!$A$2:$Z$177,20,FALSE))/(VLOOKUP(A33,'2019-2020'!$A$2:$Z$177,20,FALSE))-1</f>
        <v>-0.13583138173302112</v>
      </c>
    </row>
    <row r="34" spans="1:16" x14ac:dyDescent="0.45">
      <c r="A34" s="1">
        <v>349</v>
      </c>
      <c r="B34" t="str">
        <f>VLOOKUP(A34,'2020-2021'!$A$2:$Z$177,2,FALSE)</f>
        <v>Cotswold Elementary</v>
      </c>
      <c r="C34" s="22">
        <f>VLOOKUP(A34,'2019-2020'!$A$2:$Z$177,26,FALSE)</f>
        <v>457</v>
      </c>
      <c r="D34" s="22">
        <f>VLOOKUP(A34,'2020-2021'!$A$2:$Z$177,26,FALSE)</f>
        <v>422</v>
      </c>
      <c r="E34" s="15">
        <f t="shared" ref="E34:E65" si="2">D34-C34</f>
        <v>-35</v>
      </c>
      <c r="F34" s="20">
        <f t="shared" ref="F34:F65" si="3">E34/C34</f>
        <v>-7.6586433260393869E-2</v>
      </c>
      <c r="G34" s="25">
        <f>VLOOKUP(A34,'2020-2021'!$A$2:$Z$177,8,FALSE)/Table1[[#This Row],[2020 
Enrollment]]</f>
        <v>4.7393364928909949E-2</v>
      </c>
      <c r="H34" s="25">
        <f>(VLOOKUP(A34,'2020-2021'!$A$2:$Z$177,8,FALSE))/(VLOOKUP(A34,'2019-2020'!$A$2:$Z$177,8,FALSE))-1</f>
        <v>0.25</v>
      </c>
      <c r="I34" s="25">
        <f>VLOOKUP(A34,'2020-2021'!$A$2:$Z$177,11,FALSE)/Table1[[#This Row],[2020 
Enrollment]]</f>
        <v>0.13981042654028436</v>
      </c>
      <c r="J34" s="25">
        <f>(VLOOKUP(A34,'2020-2021'!$A$2:$Z$177,11,FALSE))/(VLOOKUP(A34,'2019-2020'!$A$2:$Z$177,11,FALSE))-1</f>
        <v>3.5087719298245723E-2</v>
      </c>
      <c r="K34" s="25">
        <f>VLOOKUP(A34,'2020-2021'!$A$2:$Z$177,14,FALSE)/Table1[[#This Row],[2020 
Enrollment]]</f>
        <v>0.44312796208530808</v>
      </c>
      <c r="L34" s="25">
        <f>(VLOOKUP(A34,'2020-2021'!$A$2:$Z$177,14,FALSE))/(VLOOKUP(A34,'2019-2020'!$A$2:$Z$177,14,FALSE))-1</f>
        <v>-8.7804878048780455E-2</v>
      </c>
      <c r="M34" s="25">
        <f>VLOOKUP(A34,'2020-2021'!$A$2:$Z$177,17,FALSE)/Table1[[#This Row],[2020 
Enrollment]]</f>
        <v>2.3696682464454978E-3</v>
      </c>
      <c r="N34" s="25">
        <f>(VLOOKUP(A34,'2020-2021'!$A$2:$Z$177,17,FALSE))/(VLOOKUP(A34,'2019-2020'!$A$2:$Z$177,17,FALSE))-1</f>
        <v>0</v>
      </c>
      <c r="O34" s="25">
        <f>VLOOKUP(A34,'2020-2021'!$A$2:$Z$177,20,FALSE)/Table1[[#This Row],[2020 
Enrollment]]</f>
        <v>0.33412322274881517</v>
      </c>
      <c r="P34" s="25">
        <f>(VLOOKUP(A34,'2020-2021'!$A$2:$Z$177,20,FALSE))/(VLOOKUP(A34,'2019-2020'!$A$2:$Z$177,20,FALSE))-1</f>
        <v>-0.15568862275449102</v>
      </c>
    </row>
    <row r="35" spans="1:16" x14ac:dyDescent="0.45">
      <c r="A35" s="1">
        <v>351</v>
      </c>
      <c r="B35" t="str">
        <f>VLOOKUP(A35,'2020-2021'!$A$2:$Z$177,2,FALSE)</f>
        <v>Coulwood STEM Academy</v>
      </c>
      <c r="C35" s="22">
        <f>VLOOKUP(A35,'2019-2020'!$A$2:$Z$177,26,FALSE)</f>
        <v>709</v>
      </c>
      <c r="D35" s="22">
        <f>VLOOKUP(A35,'2020-2021'!$A$2:$Z$177,26,FALSE)</f>
        <v>680</v>
      </c>
      <c r="E35" s="15">
        <f t="shared" si="2"/>
        <v>-29</v>
      </c>
      <c r="F35" s="20">
        <f t="shared" si="3"/>
        <v>-4.0902679830747531E-2</v>
      </c>
      <c r="G35" s="25">
        <f>VLOOKUP(A35,'2020-2021'!$A$2:$Z$177,8,FALSE)/Table1[[#This Row],[2020 
Enrollment]]</f>
        <v>2.5000000000000001E-2</v>
      </c>
      <c r="H35" s="25">
        <f>(VLOOKUP(A35,'2020-2021'!$A$2:$Z$177,8,FALSE))/(VLOOKUP(A35,'2019-2020'!$A$2:$Z$177,8,FALSE))-1</f>
        <v>-0.15000000000000002</v>
      </c>
      <c r="I35" s="25">
        <f>VLOOKUP(A35,'2020-2021'!$A$2:$Z$177,11,FALSE)/Table1[[#This Row],[2020 
Enrollment]]</f>
        <v>0.24411764705882352</v>
      </c>
      <c r="J35" s="25">
        <f>(VLOOKUP(A35,'2020-2021'!$A$2:$Z$177,11,FALSE))/(VLOOKUP(A35,'2019-2020'!$A$2:$Z$177,11,FALSE))-1</f>
        <v>-9.289617486338797E-2</v>
      </c>
      <c r="K35" s="25">
        <f>VLOOKUP(A35,'2020-2021'!$A$2:$Z$177,14,FALSE)/Table1[[#This Row],[2020 
Enrollment]]</f>
        <v>0.65735294117647058</v>
      </c>
      <c r="L35" s="25">
        <f>(VLOOKUP(A35,'2020-2021'!$A$2:$Z$177,14,FALSE))/(VLOOKUP(A35,'2019-2020'!$A$2:$Z$177,14,FALSE))-1</f>
        <v>-2.4017467248908297E-2</v>
      </c>
      <c r="M35" s="25">
        <f>VLOOKUP(A35,'2020-2021'!$A$2:$Z$177,17,FALSE)/Table1[[#This Row],[2020 
Enrollment]]</f>
        <v>0</v>
      </c>
      <c r="N35" s="25" t="e">
        <f>(VLOOKUP(A35,'2020-2021'!$A$2:$Z$177,17,FALSE))/(VLOOKUP(A35,'2019-2020'!$A$2:$Z$177,17,FALSE))-1</f>
        <v>#DIV/0!</v>
      </c>
      <c r="O35" s="25">
        <f>VLOOKUP(A35,'2020-2021'!$A$2:$Z$177,20,FALSE)/Table1[[#This Row],[2020 
Enrollment]]</f>
        <v>5.1470588235294115E-2</v>
      </c>
      <c r="P35" s="25">
        <f>(VLOOKUP(A35,'2020-2021'!$A$2:$Z$177,20,FALSE))/(VLOOKUP(A35,'2019-2020'!$A$2:$Z$177,20,FALSE))-1</f>
        <v>0.16666666666666674</v>
      </c>
    </row>
    <row r="36" spans="1:16" x14ac:dyDescent="0.45">
      <c r="A36" s="1">
        <v>353</v>
      </c>
      <c r="B36" t="str">
        <f>VLOOKUP(A36,'2020-2021'!$A$2:$Z$177,2,FALSE)</f>
        <v>Crestdale Middle</v>
      </c>
      <c r="C36" s="22">
        <f>VLOOKUP(A36,'2019-2020'!$A$2:$Z$177,26,FALSE)</f>
        <v>1003</v>
      </c>
      <c r="D36" s="22">
        <f>VLOOKUP(A36,'2020-2021'!$A$2:$Z$177,26,FALSE)</f>
        <v>1065</v>
      </c>
      <c r="E36" s="15">
        <f t="shared" si="2"/>
        <v>62</v>
      </c>
      <c r="F36" s="20">
        <f t="shared" si="3"/>
        <v>6.1814556331006978E-2</v>
      </c>
      <c r="G36" s="25">
        <f>VLOOKUP(A36,'2020-2021'!$A$2:$Z$177,8,FALSE)/Table1[[#This Row],[2020 
Enrollment]]</f>
        <v>6.2910798122065723E-2</v>
      </c>
      <c r="H36" s="25">
        <f>(VLOOKUP(A36,'2020-2021'!$A$2:$Z$177,8,FALSE))/(VLOOKUP(A36,'2019-2020'!$A$2:$Z$177,8,FALSE))-1</f>
        <v>9.8360655737705027E-2</v>
      </c>
      <c r="I36" s="25">
        <f>VLOOKUP(A36,'2020-2021'!$A$2:$Z$177,11,FALSE)/Table1[[#This Row],[2020 
Enrollment]]</f>
        <v>0.19530516431924883</v>
      </c>
      <c r="J36" s="25">
        <f>(VLOOKUP(A36,'2020-2021'!$A$2:$Z$177,11,FALSE))/(VLOOKUP(A36,'2019-2020'!$A$2:$Z$177,11,FALSE))-1</f>
        <v>0.23809523809523814</v>
      </c>
      <c r="K36" s="25">
        <f>VLOOKUP(A36,'2020-2021'!$A$2:$Z$177,14,FALSE)/Table1[[#This Row],[2020 
Enrollment]]</f>
        <v>0.25539906103286386</v>
      </c>
      <c r="L36" s="25">
        <f>(VLOOKUP(A36,'2020-2021'!$A$2:$Z$177,14,FALSE))/(VLOOKUP(A36,'2019-2020'!$A$2:$Z$177,14,FALSE))-1</f>
        <v>0.23636363636363633</v>
      </c>
      <c r="M36" s="25">
        <f>VLOOKUP(A36,'2020-2021'!$A$2:$Z$177,17,FALSE)/Table1[[#This Row],[2020 
Enrollment]]</f>
        <v>9.3896713615023472E-4</v>
      </c>
      <c r="N36" s="25" t="e">
        <f>(VLOOKUP(A36,'2020-2021'!$A$2:$Z$177,17,FALSE))/(VLOOKUP(A36,'2019-2020'!$A$2:$Z$177,17,FALSE))-1</f>
        <v>#DIV/0!</v>
      </c>
      <c r="O36" s="25">
        <f>VLOOKUP(A36,'2020-2021'!$A$2:$Z$177,20,FALSE)/Table1[[#This Row],[2020 
Enrollment]]</f>
        <v>0.46478873239436619</v>
      </c>
      <c r="P36" s="25">
        <f>(VLOOKUP(A36,'2020-2021'!$A$2:$Z$177,20,FALSE))/(VLOOKUP(A36,'2019-2020'!$A$2:$Z$177,20,FALSE))-1</f>
        <v>-4.9904030710172798E-2</v>
      </c>
    </row>
    <row r="37" spans="1:16" x14ac:dyDescent="0.45">
      <c r="A37" s="1">
        <v>418</v>
      </c>
      <c r="B37" t="str">
        <f>VLOOKUP(A37,'2020-2021'!$A$2:$Z$177,2,FALSE)</f>
        <v>Croft Community Elementary</v>
      </c>
      <c r="C37" s="22">
        <f>VLOOKUP(A37,'2019-2020'!$A$2:$Z$177,26,FALSE)</f>
        <v>425</v>
      </c>
      <c r="D37" s="22">
        <f>VLOOKUP(A37,'2020-2021'!$A$2:$Z$177,26,FALSE)</f>
        <v>384</v>
      </c>
      <c r="E37" s="15">
        <f t="shared" si="2"/>
        <v>-41</v>
      </c>
      <c r="F37" s="20">
        <f t="shared" si="3"/>
        <v>-9.6470588235294114E-2</v>
      </c>
      <c r="G37" s="25">
        <f>VLOOKUP(A37,'2020-2021'!$A$2:$Z$177,8,FALSE)/Table1[[#This Row],[2020 
Enrollment]]</f>
        <v>4.6875E-2</v>
      </c>
      <c r="H37" s="25">
        <f>(VLOOKUP(A37,'2020-2021'!$A$2:$Z$177,8,FALSE))/(VLOOKUP(A37,'2019-2020'!$A$2:$Z$177,8,FALSE))-1</f>
        <v>0.19999999999999996</v>
      </c>
      <c r="I37" s="25">
        <f>VLOOKUP(A37,'2020-2021'!$A$2:$Z$177,11,FALSE)/Table1[[#This Row],[2020 
Enrollment]]</f>
        <v>0.13541666666666666</v>
      </c>
      <c r="J37" s="25">
        <f>(VLOOKUP(A37,'2020-2021'!$A$2:$Z$177,11,FALSE))/(VLOOKUP(A37,'2019-2020'!$A$2:$Z$177,11,FALSE))-1</f>
        <v>-0.11864406779661019</v>
      </c>
      <c r="K37" s="25">
        <f>VLOOKUP(A37,'2020-2021'!$A$2:$Z$177,14,FALSE)/Table1[[#This Row],[2020 
Enrollment]]</f>
        <v>0.59114583333333337</v>
      </c>
      <c r="L37" s="25">
        <f>(VLOOKUP(A37,'2020-2021'!$A$2:$Z$177,14,FALSE))/(VLOOKUP(A37,'2019-2020'!$A$2:$Z$177,14,FALSE))-1</f>
        <v>-8.8353413654618462E-2</v>
      </c>
      <c r="M37" s="25">
        <f>VLOOKUP(A37,'2020-2021'!$A$2:$Z$177,17,FALSE)/Table1[[#This Row],[2020 
Enrollment]]</f>
        <v>5.208333333333333E-3</v>
      </c>
      <c r="N37" s="25">
        <f>(VLOOKUP(A37,'2020-2021'!$A$2:$Z$177,17,FALSE))/(VLOOKUP(A37,'2019-2020'!$A$2:$Z$177,17,FALSE))-1</f>
        <v>0</v>
      </c>
      <c r="O37" s="25">
        <f>VLOOKUP(A37,'2020-2021'!$A$2:$Z$177,20,FALSE)/Table1[[#This Row],[2020 
Enrollment]]</f>
        <v>0.17447916666666666</v>
      </c>
      <c r="P37" s="25">
        <f>(VLOOKUP(A37,'2020-2021'!$A$2:$Z$177,20,FALSE))/(VLOOKUP(A37,'2019-2020'!$A$2:$Z$177,20,FALSE))-1</f>
        <v>-0.16249999999999998</v>
      </c>
    </row>
    <row r="38" spans="1:16" x14ac:dyDescent="0.45">
      <c r="A38" s="1">
        <v>352</v>
      </c>
      <c r="B38" t="str">
        <f>VLOOKUP(A38,'2020-2021'!$A$2:$Z$177,2,FALSE)</f>
        <v>Crown Point Elementary</v>
      </c>
      <c r="C38" s="22">
        <f>VLOOKUP(A38,'2019-2020'!$A$2:$Z$177,26,FALSE)</f>
        <v>559</v>
      </c>
      <c r="D38" s="22">
        <f>VLOOKUP(A38,'2020-2021'!$A$2:$Z$177,26,FALSE)</f>
        <v>466</v>
      </c>
      <c r="E38" s="15">
        <f t="shared" si="2"/>
        <v>-93</v>
      </c>
      <c r="F38" s="20">
        <f t="shared" si="3"/>
        <v>-0.16636851520572452</v>
      </c>
      <c r="G38" s="25">
        <f>VLOOKUP(A38,'2020-2021'!$A$2:$Z$177,8,FALSE)/Table1[[#This Row],[2020 
Enrollment]]</f>
        <v>8.7982832618025753E-2</v>
      </c>
      <c r="H38" s="25">
        <f>(VLOOKUP(A38,'2020-2021'!$A$2:$Z$177,8,FALSE))/(VLOOKUP(A38,'2019-2020'!$A$2:$Z$177,8,FALSE))-1</f>
        <v>-0.16326530612244894</v>
      </c>
      <c r="I38" s="25">
        <f>VLOOKUP(A38,'2020-2021'!$A$2:$Z$177,11,FALSE)/Table1[[#This Row],[2020 
Enrollment]]</f>
        <v>0.25321888412017168</v>
      </c>
      <c r="J38" s="25">
        <f>(VLOOKUP(A38,'2020-2021'!$A$2:$Z$177,11,FALSE))/(VLOOKUP(A38,'2019-2020'!$A$2:$Z$177,11,FALSE))-1</f>
        <v>-8.5271317829457405E-2</v>
      </c>
      <c r="K38" s="25">
        <f>VLOOKUP(A38,'2020-2021'!$A$2:$Z$177,14,FALSE)/Table1[[#This Row],[2020 
Enrollment]]</f>
        <v>0.42918454935622319</v>
      </c>
      <c r="L38" s="25">
        <f>(VLOOKUP(A38,'2020-2021'!$A$2:$Z$177,14,FALSE))/(VLOOKUP(A38,'2019-2020'!$A$2:$Z$177,14,FALSE))-1</f>
        <v>-2.4390243902439046E-2</v>
      </c>
      <c r="M38" s="25">
        <f>VLOOKUP(A38,'2020-2021'!$A$2:$Z$177,17,FALSE)/Table1[[#This Row],[2020 
Enrollment]]</f>
        <v>2.1459227467811159E-3</v>
      </c>
      <c r="N38" s="25">
        <f>(VLOOKUP(A38,'2020-2021'!$A$2:$Z$177,17,FALSE))/(VLOOKUP(A38,'2019-2020'!$A$2:$Z$177,17,FALSE))-1</f>
        <v>-0.75</v>
      </c>
      <c r="O38" s="25">
        <f>VLOOKUP(A38,'2020-2021'!$A$2:$Z$177,20,FALSE)/Table1[[#This Row],[2020 
Enrollment]]</f>
        <v>0.18669527896995708</v>
      </c>
      <c r="P38" s="25">
        <f>(VLOOKUP(A38,'2020-2021'!$A$2:$Z$177,20,FALSE))/(VLOOKUP(A38,'2019-2020'!$A$2:$Z$177,20,FALSE))-1</f>
        <v>-0.30400000000000005</v>
      </c>
    </row>
    <row r="39" spans="1:16" x14ac:dyDescent="0.45">
      <c r="A39" s="1">
        <v>362</v>
      </c>
      <c r="B39" t="str">
        <f>VLOOKUP(A39,'2020-2021'!$A$2:$Z$177,2,FALSE)</f>
        <v>David Cox Road Elementary</v>
      </c>
      <c r="C39" s="22">
        <f>VLOOKUP(A39,'2019-2020'!$A$2:$Z$177,26,FALSE)</f>
        <v>611</v>
      </c>
      <c r="D39" s="22">
        <f>VLOOKUP(A39,'2020-2021'!$A$2:$Z$177,26,FALSE)</f>
        <v>647</v>
      </c>
      <c r="E39" s="15">
        <f t="shared" si="2"/>
        <v>36</v>
      </c>
      <c r="F39" s="20">
        <f t="shared" si="3"/>
        <v>5.8919803600654665E-2</v>
      </c>
      <c r="G39" s="25">
        <f>VLOOKUP(A39,'2020-2021'!$A$2:$Z$177,8,FALSE)/Table1[[#This Row],[2020 
Enrollment]]</f>
        <v>3.2457496136012363E-2</v>
      </c>
      <c r="H39" s="25">
        <f>(VLOOKUP(A39,'2020-2021'!$A$2:$Z$177,8,FALSE))/(VLOOKUP(A39,'2019-2020'!$A$2:$Z$177,8,FALSE))-1</f>
        <v>-0.22222222222222221</v>
      </c>
      <c r="I39" s="25">
        <f>VLOOKUP(A39,'2020-2021'!$A$2:$Z$177,11,FALSE)/Table1[[#This Row],[2020 
Enrollment]]</f>
        <v>0.19938176197836166</v>
      </c>
      <c r="J39" s="25">
        <f>(VLOOKUP(A39,'2020-2021'!$A$2:$Z$177,11,FALSE))/(VLOOKUP(A39,'2019-2020'!$A$2:$Z$177,11,FALSE))-1</f>
        <v>0.17272727272727262</v>
      </c>
      <c r="K39" s="25">
        <f>VLOOKUP(A39,'2020-2021'!$A$2:$Z$177,14,FALSE)/Table1[[#This Row],[2020 
Enrollment]]</f>
        <v>0.68006182380216385</v>
      </c>
      <c r="L39" s="25">
        <f>(VLOOKUP(A39,'2020-2021'!$A$2:$Z$177,14,FALSE))/(VLOOKUP(A39,'2019-2020'!$A$2:$Z$177,14,FALSE))-1</f>
        <v>5.5155875299760293E-2</v>
      </c>
      <c r="M39" s="25">
        <f>VLOOKUP(A39,'2020-2021'!$A$2:$Z$177,17,FALSE)/Table1[[#This Row],[2020 
Enrollment]]</f>
        <v>0</v>
      </c>
      <c r="N39" s="25" t="e">
        <f>(VLOOKUP(A39,'2020-2021'!$A$2:$Z$177,17,FALSE))/(VLOOKUP(A39,'2019-2020'!$A$2:$Z$177,17,FALSE))-1</f>
        <v>#DIV/0!</v>
      </c>
      <c r="O39" s="25">
        <f>VLOOKUP(A39,'2020-2021'!$A$2:$Z$177,20,FALSE)/Table1[[#This Row],[2020 
Enrollment]]</f>
        <v>4.0185471406491501E-2</v>
      </c>
      <c r="P39" s="25">
        <f>(VLOOKUP(A39,'2020-2021'!$A$2:$Z$177,20,FALSE))/(VLOOKUP(A39,'2019-2020'!$A$2:$Z$177,20,FALSE))-1</f>
        <v>-0.16129032258064513</v>
      </c>
    </row>
    <row r="40" spans="1:16" x14ac:dyDescent="0.45">
      <c r="A40" s="1">
        <v>357</v>
      </c>
      <c r="B40" t="str">
        <f>VLOOKUP(A40,'2020-2021'!$A$2:$Z$177,2,FALSE)</f>
        <v>Davidson K-8</v>
      </c>
      <c r="C40" s="22">
        <f>VLOOKUP(A40,'2019-2020'!$A$2:$Z$177,26,FALSE)</f>
        <v>811</v>
      </c>
      <c r="D40" s="22">
        <f>VLOOKUP(A40,'2020-2021'!$A$2:$Z$177,26,FALSE)</f>
        <v>905</v>
      </c>
      <c r="E40" s="15">
        <f t="shared" si="2"/>
        <v>94</v>
      </c>
      <c r="F40" s="20">
        <f t="shared" si="3"/>
        <v>0.11590628853267571</v>
      </c>
      <c r="G40" s="25">
        <f>VLOOKUP(A40,'2020-2021'!$A$2:$Z$177,8,FALSE)/Table1[[#This Row],[2020 
Enrollment]]</f>
        <v>2.2099447513812154E-2</v>
      </c>
      <c r="H40" s="25">
        <f>(VLOOKUP(A40,'2020-2021'!$A$2:$Z$177,8,FALSE))/(VLOOKUP(A40,'2019-2020'!$A$2:$Z$177,8,FALSE))-1</f>
        <v>0.25</v>
      </c>
      <c r="I40" s="25">
        <f>VLOOKUP(A40,'2020-2021'!$A$2:$Z$177,11,FALSE)/Table1[[#This Row],[2020 
Enrollment]]</f>
        <v>0.12375690607734807</v>
      </c>
      <c r="J40" s="25">
        <f>(VLOOKUP(A40,'2020-2021'!$A$2:$Z$177,11,FALSE))/(VLOOKUP(A40,'2019-2020'!$A$2:$Z$177,11,FALSE))-1</f>
        <v>0.13131313131313127</v>
      </c>
      <c r="K40" s="25">
        <f>VLOOKUP(A40,'2020-2021'!$A$2:$Z$177,14,FALSE)/Table1[[#This Row],[2020 
Enrollment]]</f>
        <v>6.6298342541436461E-2</v>
      </c>
      <c r="L40" s="25">
        <f>(VLOOKUP(A40,'2020-2021'!$A$2:$Z$177,14,FALSE))/(VLOOKUP(A40,'2019-2020'!$A$2:$Z$177,14,FALSE))-1</f>
        <v>0.27659574468085113</v>
      </c>
      <c r="M40" s="25">
        <f>VLOOKUP(A40,'2020-2021'!$A$2:$Z$177,17,FALSE)/Table1[[#This Row],[2020 
Enrollment]]</f>
        <v>3.3149171270718232E-3</v>
      </c>
      <c r="N40" s="25">
        <f>(VLOOKUP(A40,'2020-2021'!$A$2:$Z$177,17,FALSE))/(VLOOKUP(A40,'2019-2020'!$A$2:$Z$177,17,FALSE))-1</f>
        <v>0</v>
      </c>
      <c r="O40" s="25">
        <f>VLOOKUP(A40,'2020-2021'!$A$2:$Z$177,20,FALSE)/Table1[[#This Row],[2020 
Enrollment]]</f>
        <v>0.75580110497237574</v>
      </c>
      <c r="P40" s="25">
        <f>(VLOOKUP(A40,'2020-2021'!$A$2:$Z$177,20,FALSE))/(VLOOKUP(A40,'2019-2020'!$A$2:$Z$177,20,FALSE))-1</f>
        <v>8.3993660855784524E-2</v>
      </c>
    </row>
    <row r="41" spans="1:16" x14ac:dyDescent="0.45">
      <c r="A41" s="1">
        <v>365</v>
      </c>
      <c r="B41" t="str">
        <f>VLOOKUP(A41,'2020-2021'!$A$2:$Z$177,2,FALSE)</f>
        <v>Devonshire Elementary</v>
      </c>
      <c r="C41" s="22">
        <f>VLOOKUP(A41,'2019-2020'!$A$2:$Z$177,26,FALSE)</f>
        <v>639</v>
      </c>
      <c r="D41" s="22">
        <f>VLOOKUP(A41,'2020-2021'!$A$2:$Z$177,26,FALSE)</f>
        <v>591</v>
      </c>
      <c r="E41" s="15">
        <f t="shared" si="2"/>
        <v>-48</v>
      </c>
      <c r="F41" s="20">
        <f t="shared" si="3"/>
        <v>-7.5117370892018781E-2</v>
      </c>
      <c r="G41" s="25">
        <f>VLOOKUP(A41,'2020-2021'!$A$2:$Z$177,8,FALSE)/Table1[[#This Row],[2020 
Enrollment]]</f>
        <v>2.7072758037225041E-2</v>
      </c>
      <c r="H41" s="25">
        <f>(VLOOKUP(A41,'2020-2021'!$A$2:$Z$177,8,FALSE))/(VLOOKUP(A41,'2019-2020'!$A$2:$Z$177,8,FALSE))-1</f>
        <v>-0.23809523809523814</v>
      </c>
      <c r="I41" s="25">
        <f>VLOOKUP(A41,'2020-2021'!$A$2:$Z$177,11,FALSE)/Table1[[#This Row],[2020 
Enrollment]]</f>
        <v>0.60067681895093061</v>
      </c>
      <c r="J41" s="25">
        <f>(VLOOKUP(A41,'2020-2021'!$A$2:$Z$177,11,FALSE))/(VLOOKUP(A41,'2019-2020'!$A$2:$Z$177,11,FALSE))-1</f>
        <v>-8.740359897172234E-2</v>
      </c>
      <c r="K41" s="25">
        <f>VLOOKUP(A41,'2020-2021'!$A$2:$Z$177,14,FALSE)/Table1[[#This Row],[2020 
Enrollment]]</f>
        <v>0.32148900169204736</v>
      </c>
      <c r="L41" s="25">
        <f>(VLOOKUP(A41,'2020-2021'!$A$2:$Z$177,14,FALSE))/(VLOOKUP(A41,'2019-2020'!$A$2:$Z$177,14,FALSE))-1</f>
        <v>-3.0612244897959218E-2</v>
      </c>
      <c r="M41" s="25">
        <f>VLOOKUP(A41,'2020-2021'!$A$2:$Z$177,17,FALSE)/Table1[[#This Row],[2020 
Enrollment]]</f>
        <v>8.4602368866328256E-3</v>
      </c>
      <c r="N41" s="25">
        <f>(VLOOKUP(A41,'2020-2021'!$A$2:$Z$177,17,FALSE))/(VLOOKUP(A41,'2019-2020'!$A$2:$Z$177,17,FALSE))-1</f>
        <v>1.5</v>
      </c>
      <c r="O41" s="25">
        <f>VLOOKUP(A41,'2020-2021'!$A$2:$Z$177,20,FALSE)/Table1[[#This Row],[2020 
Enrollment]]</f>
        <v>2.5380710659898477E-2</v>
      </c>
      <c r="P41" s="25">
        <f>(VLOOKUP(A41,'2020-2021'!$A$2:$Z$177,20,FALSE))/(VLOOKUP(A41,'2019-2020'!$A$2:$Z$177,20,FALSE))-1</f>
        <v>-0.21052631578947367</v>
      </c>
    </row>
    <row r="42" spans="1:16" x14ac:dyDescent="0.45">
      <c r="A42" s="1">
        <v>367</v>
      </c>
      <c r="B42" t="str">
        <f>VLOOKUP(A42,'2020-2021'!$A$2:$Z$177,2,FALSE)</f>
        <v>Dilworth Elementary School : Latta Campus</v>
      </c>
      <c r="C42" s="22">
        <f>VLOOKUP(A42,'2019-2020'!$A$2:$Z$177,26,FALSE)</f>
        <v>341</v>
      </c>
      <c r="D42" s="22">
        <f>VLOOKUP(A42,'2020-2021'!$A$2:$Z$177,26,FALSE)</f>
        <v>293</v>
      </c>
      <c r="E42" s="15">
        <f t="shared" si="2"/>
        <v>-48</v>
      </c>
      <c r="F42" s="20">
        <f t="shared" si="3"/>
        <v>-0.14076246334310852</v>
      </c>
      <c r="G42" s="25">
        <f>VLOOKUP(A42,'2020-2021'!$A$2:$Z$177,8,FALSE)/Table1[[#This Row],[2020 
Enrollment]]</f>
        <v>2.3890784982935155E-2</v>
      </c>
      <c r="H42" s="25">
        <f>(VLOOKUP(A42,'2020-2021'!$A$2:$Z$177,8,FALSE))/(VLOOKUP(A42,'2019-2020'!$A$2:$Z$177,8,FALSE))-1</f>
        <v>-0.36363636363636365</v>
      </c>
      <c r="I42" s="25">
        <f>VLOOKUP(A42,'2020-2021'!$A$2:$Z$177,11,FALSE)/Table1[[#This Row],[2020 
Enrollment]]</f>
        <v>0.13651877133105803</v>
      </c>
      <c r="J42" s="25">
        <f>(VLOOKUP(A42,'2020-2021'!$A$2:$Z$177,11,FALSE))/(VLOOKUP(A42,'2019-2020'!$A$2:$Z$177,11,FALSE))-1</f>
        <v>-6.9767441860465129E-2</v>
      </c>
      <c r="K42" s="25">
        <f>VLOOKUP(A42,'2020-2021'!$A$2:$Z$177,14,FALSE)/Table1[[#This Row],[2020 
Enrollment]]</f>
        <v>0.22525597269624573</v>
      </c>
      <c r="L42" s="25">
        <f>(VLOOKUP(A42,'2020-2021'!$A$2:$Z$177,14,FALSE))/(VLOOKUP(A42,'2019-2020'!$A$2:$Z$177,14,FALSE))-1</f>
        <v>-0.10810810810810811</v>
      </c>
      <c r="M42" s="25">
        <f>VLOOKUP(A42,'2020-2021'!$A$2:$Z$177,17,FALSE)/Table1[[#This Row],[2020 
Enrollment]]</f>
        <v>3.4129692832764505E-3</v>
      </c>
      <c r="N42" s="25" t="e">
        <f>(VLOOKUP(A42,'2020-2021'!$A$2:$Z$177,17,FALSE))/(VLOOKUP(A42,'2019-2020'!$A$2:$Z$177,17,FALSE))-1</f>
        <v>#DIV/0!</v>
      </c>
      <c r="O42" s="25">
        <f>VLOOKUP(A42,'2020-2021'!$A$2:$Z$177,20,FALSE)/Table1[[#This Row],[2020 
Enrollment]]</f>
        <v>0.59044368600682595</v>
      </c>
      <c r="P42" s="25">
        <f>(VLOOKUP(A42,'2020-2021'!$A$2:$Z$177,20,FALSE))/(VLOOKUP(A42,'2019-2020'!$A$2:$Z$177,20,FALSE))-1</f>
        <v>-0.16425120772946855</v>
      </c>
    </row>
    <row r="43" spans="1:16" x14ac:dyDescent="0.45">
      <c r="A43" s="1">
        <v>519</v>
      </c>
      <c r="B43" t="str">
        <f>VLOOKUP(A43,'2020-2021'!$A$2:$Z$177,2,FALSE)</f>
        <v>Dilworth Elementary School: Sedgefield Campus</v>
      </c>
      <c r="C43" s="22">
        <f>VLOOKUP(A43,'2019-2020'!$A$2:$Z$177,26,FALSE)</f>
        <v>350</v>
      </c>
      <c r="D43" s="22">
        <f>VLOOKUP(A43,'2020-2021'!$A$2:$Z$177,26,FALSE)</f>
        <v>292</v>
      </c>
      <c r="E43" s="15">
        <f t="shared" si="2"/>
        <v>-58</v>
      </c>
      <c r="F43" s="20">
        <f t="shared" si="3"/>
        <v>-0.1657142857142857</v>
      </c>
      <c r="G43" s="25">
        <f>VLOOKUP(A43,'2020-2021'!$A$2:$Z$177,8,FALSE)/Table1[[#This Row],[2020 
Enrollment]]</f>
        <v>2.7397260273972601E-2</v>
      </c>
      <c r="H43" s="25">
        <f>(VLOOKUP(A43,'2020-2021'!$A$2:$Z$177,8,FALSE))/(VLOOKUP(A43,'2019-2020'!$A$2:$Z$177,8,FALSE))-1</f>
        <v>-0.19999999999999996</v>
      </c>
      <c r="I43" s="25">
        <f>VLOOKUP(A43,'2020-2021'!$A$2:$Z$177,11,FALSE)/Table1[[#This Row],[2020 
Enrollment]]</f>
        <v>0.1095890410958904</v>
      </c>
      <c r="J43" s="25">
        <f>(VLOOKUP(A43,'2020-2021'!$A$2:$Z$177,11,FALSE))/(VLOOKUP(A43,'2019-2020'!$A$2:$Z$177,11,FALSE))-1</f>
        <v>-0.17948717948717952</v>
      </c>
      <c r="K43" s="25">
        <f>VLOOKUP(A43,'2020-2021'!$A$2:$Z$177,14,FALSE)/Table1[[#This Row],[2020 
Enrollment]]</f>
        <v>0.14383561643835616</v>
      </c>
      <c r="L43" s="25">
        <f>(VLOOKUP(A43,'2020-2021'!$A$2:$Z$177,14,FALSE))/(VLOOKUP(A43,'2019-2020'!$A$2:$Z$177,14,FALSE))-1</f>
        <v>-0.25</v>
      </c>
      <c r="M43" s="25">
        <f>VLOOKUP(A43,'2020-2021'!$A$2:$Z$177,17,FALSE)/Table1[[#This Row],[2020 
Enrollment]]</f>
        <v>0</v>
      </c>
      <c r="N43" s="25">
        <f>(VLOOKUP(A43,'2020-2021'!$A$2:$Z$177,17,FALSE))/(VLOOKUP(A43,'2019-2020'!$A$2:$Z$177,17,FALSE))-1</f>
        <v>-1</v>
      </c>
      <c r="O43" s="25">
        <f>VLOOKUP(A43,'2020-2021'!$A$2:$Z$177,20,FALSE)/Table1[[#This Row],[2020 
Enrollment]]</f>
        <v>0.6952054794520548</v>
      </c>
      <c r="P43" s="25">
        <f>(VLOOKUP(A43,'2020-2021'!$A$2:$Z$177,20,FALSE))/(VLOOKUP(A43,'2019-2020'!$A$2:$Z$177,20,FALSE))-1</f>
        <v>-0.13983050847457623</v>
      </c>
    </row>
    <row r="44" spans="1:16" x14ac:dyDescent="0.45">
      <c r="A44" s="1">
        <v>374</v>
      </c>
      <c r="B44" t="str">
        <f>VLOOKUP(A44,'2020-2021'!$A$2:$Z$177,2,FALSE)</f>
        <v>Druid Hills Academy</v>
      </c>
      <c r="C44" s="22">
        <f>VLOOKUP(A44,'2019-2020'!$A$2:$Z$177,26,FALSE)</f>
        <v>400</v>
      </c>
      <c r="D44" s="22">
        <f>VLOOKUP(A44,'2020-2021'!$A$2:$Z$177,26,FALSE)</f>
        <v>366</v>
      </c>
      <c r="E44" s="15">
        <f t="shared" si="2"/>
        <v>-34</v>
      </c>
      <c r="F44" s="20">
        <f t="shared" si="3"/>
        <v>-8.5000000000000006E-2</v>
      </c>
      <c r="G44" s="25">
        <f>VLOOKUP(A44,'2020-2021'!$A$2:$Z$177,8,FALSE)/Table1[[#This Row],[2020 
Enrollment]]</f>
        <v>3.0054644808743168E-2</v>
      </c>
      <c r="H44" s="25">
        <f>(VLOOKUP(A44,'2020-2021'!$A$2:$Z$177,8,FALSE))/(VLOOKUP(A44,'2019-2020'!$A$2:$Z$177,8,FALSE))-1</f>
        <v>-0.2142857142857143</v>
      </c>
      <c r="I44" s="25">
        <f>VLOOKUP(A44,'2020-2021'!$A$2:$Z$177,11,FALSE)/Table1[[#This Row],[2020 
Enrollment]]</f>
        <v>0.10109289617486339</v>
      </c>
      <c r="J44" s="25">
        <f>(VLOOKUP(A44,'2020-2021'!$A$2:$Z$177,11,FALSE))/(VLOOKUP(A44,'2019-2020'!$A$2:$Z$177,11,FALSE))-1</f>
        <v>-0.27450980392156865</v>
      </c>
      <c r="K44" s="25">
        <f>VLOOKUP(A44,'2020-2021'!$A$2:$Z$177,14,FALSE)/Table1[[#This Row],[2020 
Enrollment]]</f>
        <v>0.84972677595628421</v>
      </c>
      <c r="L44" s="25">
        <f>(VLOOKUP(A44,'2020-2021'!$A$2:$Z$177,14,FALSE))/(VLOOKUP(A44,'2019-2020'!$A$2:$Z$177,14,FALSE))-1</f>
        <v>-5.1829268292682973E-2</v>
      </c>
      <c r="M44" s="25">
        <f>VLOOKUP(A44,'2020-2021'!$A$2:$Z$177,17,FALSE)/Table1[[#This Row],[2020 
Enrollment]]</f>
        <v>0</v>
      </c>
      <c r="N44" s="25" t="e">
        <f>(VLOOKUP(A44,'2020-2021'!$A$2:$Z$177,17,FALSE))/(VLOOKUP(A44,'2019-2020'!$A$2:$Z$177,17,FALSE))-1</f>
        <v>#DIV/0!</v>
      </c>
      <c r="O44" s="25">
        <f>VLOOKUP(A44,'2020-2021'!$A$2:$Z$177,20,FALSE)/Table1[[#This Row],[2020 
Enrollment]]</f>
        <v>2.7322404371584699E-3</v>
      </c>
      <c r="P44" s="25">
        <f>(VLOOKUP(A44,'2020-2021'!$A$2:$Z$177,20,FALSE))/(VLOOKUP(A44,'2019-2020'!$A$2:$Z$177,20,FALSE))-1</f>
        <v>0</v>
      </c>
    </row>
    <row r="45" spans="1:16" x14ac:dyDescent="0.45">
      <c r="A45" s="1">
        <v>377</v>
      </c>
      <c r="B45" t="str">
        <f>VLOOKUP(A45,'2020-2021'!$A$2:$Z$177,2,FALSE)</f>
        <v>East Mecklenburg High</v>
      </c>
      <c r="C45" s="22">
        <f>VLOOKUP(A45,'2019-2020'!$A$2:$Z$177,26,FALSE)</f>
        <v>2037</v>
      </c>
      <c r="D45" s="22">
        <f>VLOOKUP(A45,'2020-2021'!$A$2:$Z$177,26,FALSE)</f>
        <v>2106</v>
      </c>
      <c r="E45" s="15">
        <f t="shared" si="2"/>
        <v>69</v>
      </c>
      <c r="F45" s="20">
        <f t="shared" si="3"/>
        <v>3.3873343151693665E-2</v>
      </c>
      <c r="G45" s="25">
        <f>VLOOKUP(A45,'2020-2021'!$A$2:$Z$177,8,FALSE)/Table1[[#This Row],[2020 
Enrollment]]</f>
        <v>7.0750237416904088E-2</v>
      </c>
      <c r="H45" s="25">
        <f>(VLOOKUP(A45,'2020-2021'!$A$2:$Z$177,8,FALSE))/(VLOOKUP(A45,'2019-2020'!$A$2:$Z$177,8,FALSE))-1</f>
        <v>-1.9736842105263164E-2</v>
      </c>
      <c r="I45" s="25">
        <f>VLOOKUP(A45,'2020-2021'!$A$2:$Z$177,11,FALSE)/Table1[[#This Row],[2020 
Enrollment]]</f>
        <v>0.32811016144349475</v>
      </c>
      <c r="J45" s="25">
        <f>(VLOOKUP(A45,'2020-2021'!$A$2:$Z$177,11,FALSE))/(VLOOKUP(A45,'2019-2020'!$A$2:$Z$177,11,FALSE))-1</f>
        <v>0.12724306688417619</v>
      </c>
      <c r="K45" s="25">
        <f>VLOOKUP(A45,'2020-2021'!$A$2:$Z$177,14,FALSE)/Table1[[#This Row],[2020 
Enrollment]]</f>
        <v>0.38081671415004748</v>
      </c>
      <c r="L45" s="25">
        <f>(VLOOKUP(A45,'2020-2021'!$A$2:$Z$177,14,FALSE))/(VLOOKUP(A45,'2019-2020'!$A$2:$Z$177,14,FALSE))-1</f>
        <v>-7.4257425742574323E-3</v>
      </c>
      <c r="M45" s="25">
        <f>VLOOKUP(A45,'2020-2021'!$A$2:$Z$177,17,FALSE)/Table1[[#This Row],[2020 
Enrollment]]</f>
        <v>4.7483380816714152E-4</v>
      </c>
      <c r="N45" s="25" t="e">
        <f>(VLOOKUP(A45,'2020-2021'!$A$2:$Z$177,17,FALSE))/(VLOOKUP(A45,'2019-2020'!$A$2:$Z$177,17,FALSE))-1</f>
        <v>#DIV/0!</v>
      </c>
      <c r="O45" s="25">
        <f>VLOOKUP(A45,'2020-2021'!$A$2:$Z$177,20,FALSE)/Table1[[#This Row],[2020 
Enrollment]]</f>
        <v>0.19848053181386516</v>
      </c>
      <c r="P45" s="25">
        <f>(VLOOKUP(A45,'2020-2021'!$A$2:$Z$177,20,FALSE))/(VLOOKUP(A45,'2019-2020'!$A$2:$Z$177,20,FALSE))-1</f>
        <v>3.9800995024875663E-2</v>
      </c>
    </row>
    <row r="46" spans="1:16" x14ac:dyDescent="0.45">
      <c r="A46" s="1">
        <v>379</v>
      </c>
      <c r="B46" t="str">
        <f>VLOOKUP(A46,'2020-2021'!$A$2:$Z$177,2,FALSE)</f>
        <v>Eastover Elementary</v>
      </c>
      <c r="C46" s="22">
        <f>VLOOKUP(A46,'2019-2020'!$A$2:$Z$177,26,FALSE)</f>
        <v>465</v>
      </c>
      <c r="D46" s="22">
        <f>VLOOKUP(A46,'2020-2021'!$A$2:$Z$177,26,FALSE)</f>
        <v>386</v>
      </c>
      <c r="E46" s="15">
        <f t="shared" si="2"/>
        <v>-79</v>
      </c>
      <c r="F46" s="20">
        <f t="shared" si="3"/>
        <v>-0.16989247311827957</v>
      </c>
      <c r="G46" s="25">
        <f>VLOOKUP(A46,'2020-2021'!$A$2:$Z$177,8,FALSE)/Table1[[#This Row],[2020 
Enrollment]]</f>
        <v>1.0362694300518135E-2</v>
      </c>
      <c r="H46" s="25">
        <f>(VLOOKUP(A46,'2020-2021'!$A$2:$Z$177,8,FALSE))/(VLOOKUP(A46,'2019-2020'!$A$2:$Z$177,8,FALSE))-1</f>
        <v>0</v>
      </c>
      <c r="I46" s="25">
        <f>VLOOKUP(A46,'2020-2021'!$A$2:$Z$177,11,FALSE)/Table1[[#This Row],[2020 
Enrollment]]</f>
        <v>4.6632124352331605E-2</v>
      </c>
      <c r="J46" s="25">
        <f>(VLOOKUP(A46,'2020-2021'!$A$2:$Z$177,11,FALSE))/(VLOOKUP(A46,'2019-2020'!$A$2:$Z$177,11,FALSE))-1</f>
        <v>0.125</v>
      </c>
      <c r="K46" s="25">
        <f>VLOOKUP(A46,'2020-2021'!$A$2:$Z$177,14,FALSE)/Table1[[#This Row],[2020 
Enrollment]]</f>
        <v>0.23575129533678757</v>
      </c>
      <c r="L46" s="25">
        <f>(VLOOKUP(A46,'2020-2021'!$A$2:$Z$177,14,FALSE))/(VLOOKUP(A46,'2019-2020'!$A$2:$Z$177,14,FALSE))-1</f>
        <v>-0.23529411764705888</v>
      </c>
      <c r="M46" s="25">
        <f>VLOOKUP(A46,'2020-2021'!$A$2:$Z$177,17,FALSE)/Table1[[#This Row],[2020 
Enrollment]]</f>
        <v>0</v>
      </c>
      <c r="N46" s="25" t="e">
        <f>(VLOOKUP(A46,'2020-2021'!$A$2:$Z$177,17,FALSE))/(VLOOKUP(A46,'2019-2020'!$A$2:$Z$177,17,FALSE))-1</f>
        <v>#DIV/0!</v>
      </c>
      <c r="O46" s="25">
        <f>VLOOKUP(A46,'2020-2021'!$A$2:$Z$177,20,FALSE)/Table1[[#This Row],[2020 
Enrollment]]</f>
        <v>0.66839378238341973</v>
      </c>
      <c r="P46" s="25">
        <f>(VLOOKUP(A46,'2020-2021'!$A$2:$Z$177,20,FALSE))/(VLOOKUP(A46,'2019-2020'!$A$2:$Z$177,20,FALSE))-1</f>
        <v>-0.15686274509803921</v>
      </c>
    </row>
    <row r="47" spans="1:16" x14ac:dyDescent="0.45">
      <c r="A47" s="1">
        <v>381</v>
      </c>
      <c r="B47" t="str">
        <f>VLOOKUP(A47,'2020-2021'!$A$2:$Z$177,2,FALSE)</f>
        <v>Eastway Middle</v>
      </c>
      <c r="C47" s="22">
        <f>VLOOKUP(A47,'2019-2020'!$A$2:$Z$177,26,FALSE)</f>
        <v>927</v>
      </c>
      <c r="D47" s="22">
        <f>VLOOKUP(A47,'2020-2021'!$A$2:$Z$177,26,FALSE)</f>
        <v>810</v>
      </c>
      <c r="E47" s="15">
        <f t="shared" si="2"/>
        <v>-117</v>
      </c>
      <c r="F47" s="20">
        <f t="shared" si="3"/>
        <v>-0.12621359223300971</v>
      </c>
      <c r="G47" s="25">
        <f>VLOOKUP(A47,'2020-2021'!$A$2:$Z$177,8,FALSE)/Table1[[#This Row],[2020 
Enrollment]]</f>
        <v>3.9506172839506172E-2</v>
      </c>
      <c r="H47" s="25">
        <f>(VLOOKUP(A47,'2020-2021'!$A$2:$Z$177,8,FALSE))/(VLOOKUP(A47,'2019-2020'!$A$2:$Z$177,8,FALSE))-1</f>
        <v>-0.13513513513513509</v>
      </c>
      <c r="I47" s="25">
        <f>VLOOKUP(A47,'2020-2021'!$A$2:$Z$177,11,FALSE)/Table1[[#This Row],[2020 
Enrollment]]</f>
        <v>0.57283950617283952</v>
      </c>
      <c r="J47" s="25">
        <f>(VLOOKUP(A47,'2020-2021'!$A$2:$Z$177,11,FALSE))/(VLOOKUP(A47,'2019-2020'!$A$2:$Z$177,11,FALSE))-1</f>
        <v>-0.20547945205479456</v>
      </c>
      <c r="K47" s="25">
        <f>VLOOKUP(A47,'2020-2021'!$A$2:$Z$177,14,FALSE)/Table1[[#This Row],[2020 
Enrollment]]</f>
        <v>0.33086419753086421</v>
      </c>
      <c r="L47" s="25">
        <f>(VLOOKUP(A47,'2020-2021'!$A$2:$Z$177,14,FALSE))/(VLOOKUP(A47,'2019-2020'!$A$2:$Z$177,14,FALSE))-1</f>
        <v>5.9288537549407216E-2</v>
      </c>
      <c r="M47" s="25">
        <f>VLOOKUP(A47,'2020-2021'!$A$2:$Z$177,17,FALSE)/Table1[[#This Row],[2020 
Enrollment]]</f>
        <v>0</v>
      </c>
      <c r="N47" s="25">
        <f>(VLOOKUP(A47,'2020-2021'!$A$2:$Z$177,17,FALSE))/(VLOOKUP(A47,'2019-2020'!$A$2:$Z$177,17,FALSE))-1</f>
        <v>-1</v>
      </c>
      <c r="O47" s="25">
        <f>VLOOKUP(A47,'2020-2021'!$A$2:$Z$177,20,FALSE)/Table1[[#This Row],[2020 
Enrollment]]</f>
        <v>4.1975308641975309E-2</v>
      </c>
      <c r="P47" s="25">
        <f>(VLOOKUP(A47,'2020-2021'!$A$2:$Z$177,20,FALSE))/(VLOOKUP(A47,'2019-2020'!$A$2:$Z$177,20,FALSE))-1</f>
        <v>-0.12820512820512819</v>
      </c>
    </row>
    <row r="48" spans="1:16" x14ac:dyDescent="0.45">
      <c r="A48" s="1">
        <v>382</v>
      </c>
      <c r="B48" t="str">
        <f>VLOOKUP(A48,'2020-2021'!$A$2:$Z$177,2,FALSE)</f>
        <v>Elizabeth Lane Elem</v>
      </c>
      <c r="C48" s="22">
        <f>VLOOKUP(A48,'2019-2020'!$A$2:$Z$177,26,FALSE)</f>
        <v>1049</v>
      </c>
      <c r="D48" s="22">
        <f>VLOOKUP(A48,'2020-2021'!$A$2:$Z$177,26,FALSE)</f>
        <v>907</v>
      </c>
      <c r="E48" s="15">
        <f t="shared" si="2"/>
        <v>-142</v>
      </c>
      <c r="F48" s="20">
        <f t="shared" si="3"/>
        <v>-0.13536701620591038</v>
      </c>
      <c r="G48" s="25">
        <f>VLOOKUP(A48,'2020-2021'!$A$2:$Z$177,8,FALSE)/Table1[[#This Row],[2020 
Enrollment]]</f>
        <v>0.16979051819184124</v>
      </c>
      <c r="H48" s="25">
        <f>(VLOOKUP(A48,'2020-2021'!$A$2:$Z$177,8,FALSE))/(VLOOKUP(A48,'2019-2020'!$A$2:$Z$177,8,FALSE))-1</f>
        <v>-8.8757396449704151E-2</v>
      </c>
      <c r="I48" s="25">
        <f>VLOOKUP(A48,'2020-2021'!$A$2:$Z$177,11,FALSE)/Table1[[#This Row],[2020 
Enrollment]]</f>
        <v>9.3715545755237051E-2</v>
      </c>
      <c r="J48" s="25">
        <f>(VLOOKUP(A48,'2020-2021'!$A$2:$Z$177,11,FALSE))/(VLOOKUP(A48,'2019-2020'!$A$2:$Z$177,11,FALSE))-1</f>
        <v>-4.49438202247191E-2</v>
      </c>
      <c r="K48" s="25">
        <f>VLOOKUP(A48,'2020-2021'!$A$2:$Z$177,14,FALSE)/Table1[[#This Row],[2020 
Enrollment]]</f>
        <v>5.4024255788313123E-2</v>
      </c>
      <c r="L48" s="25">
        <f>(VLOOKUP(A48,'2020-2021'!$A$2:$Z$177,14,FALSE))/(VLOOKUP(A48,'2019-2020'!$A$2:$Z$177,14,FALSE))-1</f>
        <v>-3.9215686274509776E-2</v>
      </c>
      <c r="M48" s="25">
        <f>VLOOKUP(A48,'2020-2021'!$A$2:$Z$177,17,FALSE)/Table1[[#This Row],[2020 
Enrollment]]</f>
        <v>1.1025358324145535E-3</v>
      </c>
      <c r="N48" s="25" t="e">
        <f>(VLOOKUP(A48,'2020-2021'!$A$2:$Z$177,17,FALSE))/(VLOOKUP(A48,'2019-2020'!$A$2:$Z$177,17,FALSE))-1</f>
        <v>#DIV/0!</v>
      </c>
      <c r="O48" s="25">
        <f>VLOOKUP(A48,'2020-2021'!$A$2:$Z$177,20,FALSE)/Table1[[#This Row],[2020 
Enrollment]]</f>
        <v>0.64939360529217205</v>
      </c>
      <c r="P48" s="25">
        <f>(VLOOKUP(A48,'2020-2021'!$A$2:$Z$177,20,FALSE))/(VLOOKUP(A48,'2019-2020'!$A$2:$Z$177,20,FALSE))-1</f>
        <v>-0.1645390070921986</v>
      </c>
    </row>
    <row r="49" spans="1:16" x14ac:dyDescent="0.45">
      <c r="A49" s="1">
        <v>384</v>
      </c>
      <c r="B49" t="str">
        <f>VLOOKUP(A49,'2020-2021'!$A$2:$Z$177,2,FALSE)</f>
        <v>Elizabeth Traditional Elem</v>
      </c>
      <c r="C49" s="22">
        <f>VLOOKUP(A49,'2019-2020'!$A$2:$Z$177,26,FALSE)</f>
        <v>501</v>
      </c>
      <c r="D49" s="22">
        <f>VLOOKUP(A49,'2020-2021'!$A$2:$Z$177,26,FALSE)</f>
        <v>490</v>
      </c>
      <c r="E49" s="15">
        <f t="shared" si="2"/>
        <v>-11</v>
      </c>
      <c r="F49" s="20">
        <f t="shared" si="3"/>
        <v>-2.1956087824351298E-2</v>
      </c>
      <c r="G49" s="25">
        <f>VLOOKUP(A49,'2020-2021'!$A$2:$Z$177,8,FALSE)/Table1[[#This Row],[2020 
Enrollment]]</f>
        <v>3.2653061224489799E-2</v>
      </c>
      <c r="H49" s="25">
        <f>(VLOOKUP(A49,'2020-2021'!$A$2:$Z$177,8,FALSE))/(VLOOKUP(A49,'2019-2020'!$A$2:$Z$177,8,FALSE))-1</f>
        <v>6.6666666666666652E-2</v>
      </c>
      <c r="I49" s="25">
        <f>VLOOKUP(A49,'2020-2021'!$A$2:$Z$177,11,FALSE)/Table1[[#This Row],[2020 
Enrollment]]</f>
        <v>0.17142857142857143</v>
      </c>
      <c r="J49" s="25">
        <f>(VLOOKUP(A49,'2020-2021'!$A$2:$Z$177,11,FALSE))/(VLOOKUP(A49,'2019-2020'!$A$2:$Z$177,11,FALSE))-1</f>
        <v>-2.3255813953488413E-2</v>
      </c>
      <c r="K49" s="25">
        <f>VLOOKUP(A49,'2020-2021'!$A$2:$Z$177,14,FALSE)/Table1[[#This Row],[2020 
Enrollment]]</f>
        <v>0.66122448979591841</v>
      </c>
      <c r="L49" s="25">
        <f>(VLOOKUP(A49,'2020-2021'!$A$2:$Z$177,14,FALSE))/(VLOOKUP(A49,'2019-2020'!$A$2:$Z$177,14,FALSE))-1</f>
        <v>6.2111801242235032E-3</v>
      </c>
      <c r="M49" s="25">
        <f>VLOOKUP(A49,'2020-2021'!$A$2:$Z$177,17,FALSE)/Table1[[#This Row],[2020 
Enrollment]]</f>
        <v>0</v>
      </c>
      <c r="N49" s="25" t="e">
        <f>(VLOOKUP(A49,'2020-2021'!$A$2:$Z$177,17,FALSE))/(VLOOKUP(A49,'2019-2020'!$A$2:$Z$177,17,FALSE))-1</f>
        <v>#DIV/0!</v>
      </c>
      <c r="O49" s="25">
        <f>VLOOKUP(A49,'2020-2021'!$A$2:$Z$177,20,FALSE)/Table1[[#This Row],[2020 
Enrollment]]</f>
        <v>0.10204081632653061</v>
      </c>
      <c r="P49" s="25">
        <f>(VLOOKUP(A49,'2020-2021'!$A$2:$Z$177,20,FALSE))/(VLOOKUP(A49,'2019-2020'!$A$2:$Z$177,20,FALSE))-1</f>
        <v>-0.20634920634920639</v>
      </c>
    </row>
    <row r="50" spans="1:16" x14ac:dyDescent="0.45">
      <c r="A50" s="1">
        <v>383</v>
      </c>
      <c r="B50" t="str">
        <f>VLOOKUP(A50,'2020-2021'!$A$2:$Z$177,2,FALSE)</f>
        <v>Elon Park Elementary</v>
      </c>
      <c r="C50" s="22">
        <f>VLOOKUP(A50,'2019-2020'!$A$2:$Z$177,26,FALSE)</f>
        <v>1073</v>
      </c>
      <c r="D50" s="22">
        <f>VLOOKUP(A50,'2020-2021'!$A$2:$Z$177,26,FALSE)</f>
        <v>960</v>
      </c>
      <c r="E50" s="15">
        <f t="shared" si="2"/>
        <v>-113</v>
      </c>
      <c r="F50" s="20">
        <f t="shared" si="3"/>
        <v>-0.10531220876048462</v>
      </c>
      <c r="G50" s="25">
        <f>VLOOKUP(A50,'2020-2021'!$A$2:$Z$177,8,FALSE)/Table1[[#This Row],[2020 
Enrollment]]</f>
        <v>0.38750000000000001</v>
      </c>
      <c r="H50" s="25">
        <f>(VLOOKUP(A50,'2020-2021'!$A$2:$Z$177,8,FALSE))/(VLOOKUP(A50,'2019-2020'!$A$2:$Z$177,8,FALSE))-1</f>
        <v>-8.8235294117647078E-2</v>
      </c>
      <c r="I50" s="25">
        <f>VLOOKUP(A50,'2020-2021'!$A$2:$Z$177,11,FALSE)/Table1[[#This Row],[2020 
Enrollment]]</f>
        <v>8.9583333333333334E-2</v>
      </c>
      <c r="J50" s="25">
        <f>(VLOOKUP(A50,'2020-2021'!$A$2:$Z$177,11,FALSE))/(VLOOKUP(A50,'2019-2020'!$A$2:$Z$177,11,FALSE))-1</f>
        <v>-8.5106382978723416E-2</v>
      </c>
      <c r="K50" s="25">
        <f>VLOOKUP(A50,'2020-2021'!$A$2:$Z$177,14,FALSE)/Table1[[#This Row],[2020 
Enrollment]]</f>
        <v>0.10104166666666667</v>
      </c>
      <c r="L50" s="25">
        <f>(VLOOKUP(A50,'2020-2021'!$A$2:$Z$177,14,FALSE))/(VLOOKUP(A50,'2019-2020'!$A$2:$Z$177,14,FALSE))-1</f>
        <v>3.1914893617021267E-2</v>
      </c>
      <c r="M50" s="25">
        <f>VLOOKUP(A50,'2020-2021'!$A$2:$Z$177,17,FALSE)/Table1[[#This Row],[2020 
Enrollment]]</f>
        <v>1.0416666666666667E-3</v>
      </c>
      <c r="N50" s="25">
        <f>(VLOOKUP(A50,'2020-2021'!$A$2:$Z$177,17,FALSE))/(VLOOKUP(A50,'2019-2020'!$A$2:$Z$177,17,FALSE))-1</f>
        <v>0</v>
      </c>
      <c r="O50" s="25">
        <f>VLOOKUP(A50,'2020-2021'!$A$2:$Z$177,20,FALSE)/Table1[[#This Row],[2020 
Enrollment]]</f>
        <v>0.39583333333333331</v>
      </c>
      <c r="P50" s="25">
        <f>(VLOOKUP(A50,'2020-2021'!$A$2:$Z$177,20,FALSE))/(VLOOKUP(A50,'2019-2020'!$A$2:$Z$177,20,FALSE))-1</f>
        <v>-0.16114790286975722</v>
      </c>
    </row>
    <row r="51" spans="1:16" x14ac:dyDescent="0.45">
      <c r="A51" s="1">
        <v>385</v>
      </c>
      <c r="B51" t="str">
        <f>VLOOKUP(A51,'2020-2021'!$A$2:$Z$177,2,FALSE)</f>
        <v>Endhaven Elementary</v>
      </c>
      <c r="C51" s="22">
        <f>VLOOKUP(A51,'2019-2020'!$A$2:$Z$177,26,FALSE)</f>
        <v>668</v>
      </c>
      <c r="D51" s="22">
        <f>VLOOKUP(A51,'2020-2021'!$A$2:$Z$177,26,FALSE)</f>
        <v>598</v>
      </c>
      <c r="E51" s="15">
        <f t="shared" si="2"/>
        <v>-70</v>
      </c>
      <c r="F51" s="20">
        <f t="shared" si="3"/>
        <v>-0.10479041916167664</v>
      </c>
      <c r="G51" s="25">
        <f>VLOOKUP(A51,'2020-2021'!$A$2:$Z$177,8,FALSE)/Table1[[#This Row],[2020 
Enrollment]]</f>
        <v>0.20401337792642141</v>
      </c>
      <c r="H51" s="25">
        <f>(VLOOKUP(A51,'2020-2021'!$A$2:$Z$177,8,FALSE))/(VLOOKUP(A51,'2019-2020'!$A$2:$Z$177,8,FALSE))-1</f>
        <v>-7.5757575757575801E-2</v>
      </c>
      <c r="I51" s="25">
        <f>VLOOKUP(A51,'2020-2021'!$A$2:$Z$177,11,FALSE)/Table1[[#This Row],[2020 
Enrollment]]</f>
        <v>0.20735785953177258</v>
      </c>
      <c r="J51" s="25">
        <f>(VLOOKUP(A51,'2020-2021'!$A$2:$Z$177,11,FALSE))/(VLOOKUP(A51,'2019-2020'!$A$2:$Z$177,11,FALSE))-1</f>
        <v>-2.3622047244094446E-2</v>
      </c>
      <c r="K51" s="25">
        <f>VLOOKUP(A51,'2020-2021'!$A$2:$Z$177,14,FALSE)/Table1[[#This Row],[2020 
Enrollment]]</f>
        <v>0.15719063545150502</v>
      </c>
      <c r="L51" s="25">
        <f>(VLOOKUP(A51,'2020-2021'!$A$2:$Z$177,14,FALSE))/(VLOOKUP(A51,'2019-2020'!$A$2:$Z$177,14,FALSE))-1</f>
        <v>-6.9306930693069257E-2</v>
      </c>
      <c r="M51" s="25">
        <f>VLOOKUP(A51,'2020-2021'!$A$2:$Z$177,17,FALSE)/Table1[[#This Row],[2020 
Enrollment]]</f>
        <v>5.016722408026756E-3</v>
      </c>
      <c r="N51" s="25">
        <f>(VLOOKUP(A51,'2020-2021'!$A$2:$Z$177,17,FALSE))/(VLOOKUP(A51,'2019-2020'!$A$2:$Z$177,17,FALSE))-1</f>
        <v>0.5</v>
      </c>
      <c r="O51" s="25">
        <f>VLOOKUP(A51,'2020-2021'!$A$2:$Z$177,20,FALSE)/Table1[[#This Row],[2020 
Enrollment]]</f>
        <v>0.38461538461538464</v>
      </c>
      <c r="P51" s="25">
        <f>(VLOOKUP(A51,'2020-2021'!$A$2:$Z$177,20,FALSE))/(VLOOKUP(A51,'2019-2020'!$A$2:$Z$177,20,FALSE))-1</f>
        <v>-0.14814814814814814</v>
      </c>
    </row>
    <row r="52" spans="1:16" x14ac:dyDescent="0.45">
      <c r="A52" s="1">
        <v>368</v>
      </c>
      <c r="B52" t="str">
        <f>VLOOKUP(A52,'2020-2021'!$A$2:$Z$177,2,FALSE)</f>
        <v>First Ward Creative Arts Acad</v>
      </c>
      <c r="C52" s="22">
        <f>VLOOKUP(A52,'2019-2020'!$A$2:$Z$177,26,FALSE)</f>
        <v>603</v>
      </c>
      <c r="D52" s="22">
        <f>VLOOKUP(A52,'2020-2021'!$A$2:$Z$177,26,FALSE)</f>
        <v>581</v>
      </c>
      <c r="E52" s="15">
        <f t="shared" si="2"/>
        <v>-22</v>
      </c>
      <c r="F52" s="20">
        <f t="shared" si="3"/>
        <v>-3.6484245439469321E-2</v>
      </c>
      <c r="G52" s="25">
        <f>VLOOKUP(A52,'2020-2021'!$A$2:$Z$177,8,FALSE)/Table1[[#This Row],[2020 
Enrollment]]</f>
        <v>6.8846815834767644E-3</v>
      </c>
      <c r="H52" s="25">
        <f>(VLOOKUP(A52,'2020-2021'!$A$2:$Z$177,8,FALSE))/(VLOOKUP(A52,'2019-2020'!$A$2:$Z$177,8,FALSE))-1</f>
        <v>-0.33333333333333337</v>
      </c>
      <c r="I52" s="25">
        <f>VLOOKUP(A52,'2020-2021'!$A$2:$Z$177,11,FALSE)/Table1[[#This Row],[2020 
Enrollment]]</f>
        <v>0.16179001721170397</v>
      </c>
      <c r="J52" s="25">
        <f>(VLOOKUP(A52,'2020-2021'!$A$2:$Z$177,11,FALSE))/(VLOOKUP(A52,'2019-2020'!$A$2:$Z$177,11,FALSE))-1</f>
        <v>-0.1132075471698113</v>
      </c>
      <c r="K52" s="25">
        <f>VLOOKUP(A52,'2020-2021'!$A$2:$Z$177,14,FALSE)/Table1[[#This Row],[2020 
Enrollment]]</f>
        <v>0.72805507745266784</v>
      </c>
      <c r="L52" s="25">
        <f>(VLOOKUP(A52,'2020-2021'!$A$2:$Z$177,14,FALSE))/(VLOOKUP(A52,'2019-2020'!$A$2:$Z$177,14,FALSE))-1</f>
        <v>-2.9816513761467878E-2</v>
      </c>
      <c r="M52" s="25">
        <f>VLOOKUP(A52,'2020-2021'!$A$2:$Z$177,17,FALSE)/Table1[[#This Row],[2020 
Enrollment]]</f>
        <v>0</v>
      </c>
      <c r="N52" s="25" t="e">
        <f>(VLOOKUP(A52,'2020-2021'!$A$2:$Z$177,17,FALSE))/(VLOOKUP(A52,'2019-2020'!$A$2:$Z$177,17,FALSE))-1</f>
        <v>#DIV/0!</v>
      </c>
      <c r="O52" s="25">
        <f>VLOOKUP(A52,'2020-2021'!$A$2:$Z$177,20,FALSE)/Table1[[#This Row],[2020 
Enrollment]]</f>
        <v>5.163511187607573E-2</v>
      </c>
      <c r="P52" s="25">
        <f>(VLOOKUP(A52,'2020-2021'!$A$2:$Z$177,20,FALSE))/(VLOOKUP(A52,'2019-2020'!$A$2:$Z$177,20,FALSE))-1</f>
        <v>-3.2258064516129004E-2</v>
      </c>
    </row>
    <row r="53" spans="1:16" x14ac:dyDescent="0.45">
      <c r="A53" s="1">
        <v>394</v>
      </c>
      <c r="B53" t="str">
        <f>VLOOKUP(A53,'2020-2021'!$A$2:$Z$177,2,FALSE)</f>
        <v>Francis Bradley Middle</v>
      </c>
      <c r="C53" s="22">
        <f>VLOOKUP(A53,'2019-2020'!$A$2:$Z$177,26,FALSE)</f>
        <v>1085</v>
      </c>
      <c r="D53" s="22">
        <f>VLOOKUP(A53,'2020-2021'!$A$2:$Z$177,26,FALSE)</f>
        <v>1108</v>
      </c>
      <c r="E53" s="15">
        <f t="shared" si="2"/>
        <v>23</v>
      </c>
      <c r="F53" s="20">
        <f t="shared" si="3"/>
        <v>2.1198156682027649E-2</v>
      </c>
      <c r="G53" s="25">
        <f>VLOOKUP(A53,'2020-2021'!$A$2:$Z$177,8,FALSE)/Table1[[#This Row],[2020 
Enrollment]]</f>
        <v>4.1516245487364621E-2</v>
      </c>
      <c r="H53" s="25">
        <f>(VLOOKUP(A53,'2020-2021'!$A$2:$Z$177,8,FALSE))/(VLOOKUP(A53,'2019-2020'!$A$2:$Z$177,8,FALSE))-1</f>
        <v>4.5454545454545414E-2</v>
      </c>
      <c r="I53" s="25">
        <f>VLOOKUP(A53,'2020-2021'!$A$2:$Z$177,11,FALSE)/Table1[[#This Row],[2020 
Enrollment]]</f>
        <v>0.15613718411552346</v>
      </c>
      <c r="J53" s="25">
        <f>(VLOOKUP(A53,'2020-2021'!$A$2:$Z$177,11,FALSE))/(VLOOKUP(A53,'2019-2020'!$A$2:$Z$177,11,FALSE))-1</f>
        <v>-2.2598870056497189E-2</v>
      </c>
      <c r="K53" s="25">
        <f>VLOOKUP(A53,'2020-2021'!$A$2:$Z$177,14,FALSE)/Table1[[#This Row],[2020 
Enrollment]]</f>
        <v>0.34837545126353792</v>
      </c>
      <c r="L53" s="25">
        <f>(VLOOKUP(A53,'2020-2021'!$A$2:$Z$177,14,FALSE))/(VLOOKUP(A53,'2019-2020'!$A$2:$Z$177,14,FALSE))-1</f>
        <v>3.4852546916890104E-2</v>
      </c>
      <c r="M53" s="25">
        <f>VLOOKUP(A53,'2020-2021'!$A$2:$Z$177,17,FALSE)/Table1[[#This Row],[2020 
Enrollment]]</f>
        <v>1.8050541516245488E-3</v>
      </c>
      <c r="N53" s="25">
        <f>(VLOOKUP(A53,'2020-2021'!$A$2:$Z$177,17,FALSE))/(VLOOKUP(A53,'2019-2020'!$A$2:$Z$177,17,FALSE))-1</f>
        <v>0</v>
      </c>
      <c r="O53" s="25">
        <f>VLOOKUP(A53,'2020-2021'!$A$2:$Z$177,20,FALSE)/Table1[[#This Row],[2020 
Enrollment]]</f>
        <v>0.40794223826714804</v>
      </c>
      <c r="P53" s="25">
        <f>(VLOOKUP(A53,'2020-2021'!$A$2:$Z$177,20,FALSE))/(VLOOKUP(A53,'2019-2020'!$A$2:$Z$177,20,FALSE))-1</f>
        <v>7.3634204275534465E-2</v>
      </c>
    </row>
    <row r="54" spans="1:16" x14ac:dyDescent="0.45">
      <c r="A54" s="1">
        <v>397</v>
      </c>
      <c r="B54" t="str">
        <f>VLOOKUP(A54,'2020-2021'!$A$2:$Z$177,2,FALSE)</f>
        <v>Garinger High</v>
      </c>
      <c r="C54" s="22">
        <f>VLOOKUP(A54,'2019-2020'!$A$2:$Z$177,26,FALSE)</f>
        <v>1717</v>
      </c>
      <c r="D54" s="22">
        <f>VLOOKUP(A54,'2020-2021'!$A$2:$Z$177,26,FALSE)</f>
        <v>1498</v>
      </c>
      <c r="E54" s="15">
        <f t="shared" si="2"/>
        <v>-219</v>
      </c>
      <c r="F54" s="20">
        <f t="shared" si="3"/>
        <v>-0.12754804892253932</v>
      </c>
      <c r="G54" s="25">
        <f>VLOOKUP(A54,'2020-2021'!$A$2:$Z$177,8,FALSE)/Table1[[#This Row],[2020 
Enrollment]]</f>
        <v>5.6742323097463285E-2</v>
      </c>
      <c r="H54" s="25">
        <f>(VLOOKUP(A54,'2020-2021'!$A$2:$Z$177,8,FALSE))/(VLOOKUP(A54,'2019-2020'!$A$2:$Z$177,8,FALSE))-1</f>
        <v>-0.22018348623853212</v>
      </c>
      <c r="I54" s="25">
        <f>VLOOKUP(A54,'2020-2021'!$A$2:$Z$177,11,FALSE)/Table1[[#This Row],[2020 
Enrollment]]</f>
        <v>0.47062750333778369</v>
      </c>
      <c r="J54" s="25">
        <f>(VLOOKUP(A54,'2020-2021'!$A$2:$Z$177,11,FALSE))/(VLOOKUP(A54,'2019-2020'!$A$2:$Z$177,11,FALSE))-1</f>
        <v>-0.12747524752475248</v>
      </c>
      <c r="K54" s="25">
        <f>VLOOKUP(A54,'2020-2021'!$A$2:$Z$177,14,FALSE)/Table1[[#This Row],[2020 
Enrollment]]</f>
        <v>0.41321762349799734</v>
      </c>
      <c r="L54" s="25">
        <f>(VLOOKUP(A54,'2020-2021'!$A$2:$Z$177,14,FALSE))/(VLOOKUP(A54,'2019-2020'!$A$2:$Z$177,14,FALSE))-1</f>
        <v>-7.3353293413173648E-2</v>
      </c>
      <c r="M54" s="25">
        <f>VLOOKUP(A54,'2020-2021'!$A$2:$Z$177,17,FALSE)/Table1[[#This Row],[2020 
Enrollment]]</f>
        <v>6.6755674232309744E-4</v>
      </c>
      <c r="N54" s="25">
        <f>(VLOOKUP(A54,'2020-2021'!$A$2:$Z$177,17,FALSE))/(VLOOKUP(A54,'2019-2020'!$A$2:$Z$177,17,FALSE))-1</f>
        <v>-0.5</v>
      </c>
      <c r="O54" s="25">
        <f>VLOOKUP(A54,'2020-2021'!$A$2:$Z$177,20,FALSE)/Table1[[#This Row],[2020 
Enrollment]]</f>
        <v>3.6048064085447265E-2</v>
      </c>
      <c r="P54" s="25">
        <f>(VLOOKUP(A54,'2020-2021'!$A$2:$Z$177,20,FALSE))/(VLOOKUP(A54,'2019-2020'!$A$2:$Z$177,20,FALSE))-1</f>
        <v>-0.20588235294117652</v>
      </c>
    </row>
    <row r="55" spans="1:16" x14ac:dyDescent="0.45">
      <c r="A55" s="1">
        <v>468</v>
      </c>
      <c r="B55" t="str">
        <f>VLOOKUP(A55,'2020-2021'!$A$2:$Z$177,2,FALSE)</f>
        <v>Governor's Village STEM Acad. (Lower)</v>
      </c>
      <c r="C55" s="22">
        <f>VLOOKUP(A55,'2019-2020'!$A$2:$Z$177,26,FALSE)</f>
        <v>922</v>
      </c>
      <c r="D55" s="22">
        <f>VLOOKUP(A55,'2020-2021'!$A$2:$Z$177,26,FALSE)</f>
        <v>864</v>
      </c>
      <c r="E55" s="15">
        <f t="shared" si="2"/>
        <v>-58</v>
      </c>
      <c r="F55" s="20">
        <f t="shared" si="3"/>
        <v>-6.2906724511930592E-2</v>
      </c>
      <c r="G55" s="25">
        <f>VLOOKUP(A55,'2020-2021'!$A$2:$Z$177,8,FALSE)/Table1[[#This Row],[2020 
Enrollment]]</f>
        <v>0.14120370370370369</v>
      </c>
      <c r="H55" s="25">
        <f>(VLOOKUP(A55,'2020-2021'!$A$2:$Z$177,8,FALSE))/(VLOOKUP(A55,'2019-2020'!$A$2:$Z$177,8,FALSE))-1</f>
        <v>-4.6875E-2</v>
      </c>
      <c r="I55" s="25">
        <f>VLOOKUP(A55,'2020-2021'!$A$2:$Z$177,11,FALSE)/Table1[[#This Row],[2020 
Enrollment]]</f>
        <v>0.23032407407407407</v>
      </c>
      <c r="J55" s="25">
        <f>(VLOOKUP(A55,'2020-2021'!$A$2:$Z$177,11,FALSE))/(VLOOKUP(A55,'2019-2020'!$A$2:$Z$177,11,FALSE))-1</f>
        <v>-9.9547511312217174E-2</v>
      </c>
      <c r="K55" s="25">
        <f>VLOOKUP(A55,'2020-2021'!$A$2:$Z$177,14,FALSE)/Table1[[#This Row],[2020 
Enrollment]]</f>
        <v>0.57060185185185186</v>
      </c>
      <c r="L55" s="25">
        <f>(VLOOKUP(A55,'2020-2021'!$A$2:$Z$177,14,FALSE))/(VLOOKUP(A55,'2019-2020'!$A$2:$Z$177,14,FALSE))-1</f>
        <v>-3.8986354775828458E-2</v>
      </c>
      <c r="M55" s="25">
        <f>VLOOKUP(A55,'2020-2021'!$A$2:$Z$177,17,FALSE)/Table1[[#This Row],[2020 
Enrollment]]</f>
        <v>0</v>
      </c>
      <c r="N55" s="25">
        <f>(VLOOKUP(A55,'2020-2021'!$A$2:$Z$177,17,FALSE))/(VLOOKUP(A55,'2019-2020'!$A$2:$Z$177,17,FALSE))-1</f>
        <v>-1</v>
      </c>
      <c r="O55" s="25">
        <f>VLOOKUP(A55,'2020-2021'!$A$2:$Z$177,20,FALSE)/Table1[[#This Row],[2020 
Enrollment]]</f>
        <v>3.4722222222222224E-2</v>
      </c>
      <c r="P55" s="25">
        <f>(VLOOKUP(A55,'2020-2021'!$A$2:$Z$177,20,FALSE))/(VLOOKUP(A55,'2019-2020'!$A$2:$Z$177,20,FALSE))-1</f>
        <v>-3.2258064516129004E-2</v>
      </c>
    </row>
    <row r="56" spans="1:16" x14ac:dyDescent="0.45">
      <c r="A56" s="1">
        <v>429</v>
      </c>
      <c r="B56" t="str">
        <f>VLOOKUP(A56,'2020-2021'!$A$2:$Z$177,2,FALSE)</f>
        <v>Governor's Village STEM Acad. (Upper)</v>
      </c>
      <c r="C56" s="22">
        <f>VLOOKUP(A56,'2019-2020'!$A$2:$Z$177,26,FALSE)</f>
        <v>851</v>
      </c>
      <c r="D56" s="22">
        <f>VLOOKUP(A56,'2020-2021'!$A$2:$Z$177,26,FALSE)</f>
        <v>831</v>
      </c>
      <c r="E56" s="15">
        <f t="shared" si="2"/>
        <v>-20</v>
      </c>
      <c r="F56" s="20">
        <f t="shared" si="3"/>
        <v>-2.3501762632197415E-2</v>
      </c>
      <c r="G56" s="25">
        <f>VLOOKUP(A56,'2020-2021'!$A$2:$Z$177,8,FALSE)/Table1[[#This Row],[2020 
Enrollment]]</f>
        <v>5.5354993983152828E-2</v>
      </c>
      <c r="H56" s="25">
        <f>(VLOOKUP(A56,'2020-2021'!$A$2:$Z$177,8,FALSE))/(VLOOKUP(A56,'2019-2020'!$A$2:$Z$177,8,FALSE))-1</f>
        <v>-0.11538461538461542</v>
      </c>
      <c r="I56" s="25">
        <f>VLOOKUP(A56,'2020-2021'!$A$2:$Z$177,11,FALSE)/Table1[[#This Row],[2020 
Enrollment]]</f>
        <v>0.25030084235860411</v>
      </c>
      <c r="J56" s="25">
        <f>(VLOOKUP(A56,'2020-2021'!$A$2:$Z$177,11,FALSE))/(VLOOKUP(A56,'2019-2020'!$A$2:$Z$177,11,FALSE))-1</f>
        <v>7.7720207253886064E-2</v>
      </c>
      <c r="K56" s="25">
        <f>VLOOKUP(A56,'2020-2021'!$A$2:$Z$177,14,FALSE)/Table1[[#This Row],[2020 
Enrollment]]</f>
        <v>0.62815884476534301</v>
      </c>
      <c r="L56" s="25">
        <f>(VLOOKUP(A56,'2020-2021'!$A$2:$Z$177,14,FALSE))/(VLOOKUP(A56,'2019-2020'!$A$2:$Z$177,14,FALSE))-1</f>
        <v>-5.2631578947368474E-2</v>
      </c>
      <c r="M56" s="25">
        <f>VLOOKUP(A56,'2020-2021'!$A$2:$Z$177,17,FALSE)/Table1[[#This Row],[2020 
Enrollment]]</f>
        <v>0</v>
      </c>
      <c r="N56" s="25" t="e">
        <f>(VLOOKUP(A56,'2020-2021'!$A$2:$Z$177,17,FALSE))/(VLOOKUP(A56,'2019-2020'!$A$2:$Z$177,17,FALSE))-1</f>
        <v>#DIV/0!</v>
      </c>
      <c r="O56" s="25">
        <f>VLOOKUP(A56,'2020-2021'!$A$2:$Z$177,20,FALSE)/Table1[[#This Row],[2020 
Enrollment]]</f>
        <v>3.2490974729241874E-2</v>
      </c>
      <c r="P56" s="25">
        <f>(VLOOKUP(A56,'2020-2021'!$A$2:$Z$177,20,FALSE))/(VLOOKUP(A56,'2019-2020'!$A$2:$Z$177,20,FALSE))-1</f>
        <v>0.35000000000000009</v>
      </c>
    </row>
    <row r="57" spans="1:16" x14ac:dyDescent="0.45">
      <c r="A57" s="1">
        <v>558</v>
      </c>
      <c r="B57" t="str">
        <f>VLOOKUP(A57,'2020-2021'!$A$2:$Z$177,2,FALSE)</f>
        <v>Grand Oak Elementary</v>
      </c>
      <c r="C57" s="22">
        <f>VLOOKUP(A57,'2019-2020'!$A$2:$Z$177,26,FALSE)</f>
        <v>545</v>
      </c>
      <c r="D57" s="22">
        <f>VLOOKUP(A57,'2020-2021'!$A$2:$Z$177,26,FALSE)</f>
        <v>481</v>
      </c>
      <c r="E57" s="15">
        <f t="shared" si="2"/>
        <v>-64</v>
      </c>
      <c r="F57" s="20">
        <f t="shared" si="3"/>
        <v>-0.11743119266055047</v>
      </c>
      <c r="G57" s="25">
        <f>VLOOKUP(A57,'2020-2021'!$A$2:$Z$177,8,FALSE)/Table1[[#This Row],[2020 
Enrollment]]</f>
        <v>5.8212058212058215E-2</v>
      </c>
      <c r="H57" s="25">
        <f>(VLOOKUP(A57,'2020-2021'!$A$2:$Z$177,8,FALSE))/(VLOOKUP(A57,'2019-2020'!$A$2:$Z$177,8,FALSE))-1</f>
        <v>-6.6666666666666652E-2</v>
      </c>
      <c r="I57" s="25">
        <f>VLOOKUP(A57,'2020-2021'!$A$2:$Z$177,11,FALSE)/Table1[[#This Row],[2020 
Enrollment]]</f>
        <v>9.9792099792099798E-2</v>
      </c>
      <c r="J57" s="25">
        <f>(VLOOKUP(A57,'2020-2021'!$A$2:$Z$177,11,FALSE))/(VLOOKUP(A57,'2019-2020'!$A$2:$Z$177,11,FALSE))-1</f>
        <v>-4.0000000000000036E-2</v>
      </c>
      <c r="K57" s="25">
        <f>VLOOKUP(A57,'2020-2021'!$A$2:$Z$177,14,FALSE)/Table1[[#This Row],[2020 
Enrollment]]</f>
        <v>0.11018711018711019</v>
      </c>
      <c r="L57" s="25">
        <f>(VLOOKUP(A57,'2020-2021'!$A$2:$Z$177,14,FALSE))/(VLOOKUP(A57,'2019-2020'!$A$2:$Z$177,14,FALSE))-1</f>
        <v>0.10416666666666674</v>
      </c>
      <c r="M57" s="25">
        <f>VLOOKUP(A57,'2020-2021'!$A$2:$Z$177,17,FALSE)/Table1[[#This Row],[2020 
Enrollment]]</f>
        <v>2.0790020790020791E-3</v>
      </c>
      <c r="N57" s="25">
        <f>(VLOOKUP(A57,'2020-2021'!$A$2:$Z$177,17,FALSE))/(VLOOKUP(A57,'2019-2020'!$A$2:$Z$177,17,FALSE))-1</f>
        <v>0</v>
      </c>
      <c r="O57" s="25">
        <f>VLOOKUP(A57,'2020-2021'!$A$2:$Z$177,20,FALSE)/Table1[[#This Row],[2020 
Enrollment]]</f>
        <v>0.70270270270270274</v>
      </c>
      <c r="P57" s="25">
        <f>(VLOOKUP(A57,'2020-2021'!$A$2:$Z$177,20,FALSE))/(VLOOKUP(A57,'2019-2020'!$A$2:$Z$177,20,FALSE))-1</f>
        <v>-0.15500000000000003</v>
      </c>
    </row>
    <row r="58" spans="1:16" x14ac:dyDescent="0.45">
      <c r="A58" s="1">
        <v>398</v>
      </c>
      <c r="B58" t="str">
        <f>VLOOKUP(A58,'2020-2021'!$A$2:$Z$177,2,FALSE)</f>
        <v>Greenway Park Elementary</v>
      </c>
      <c r="C58" s="22">
        <f>VLOOKUP(A58,'2019-2020'!$A$2:$Z$177,26,FALSE)</f>
        <v>508</v>
      </c>
      <c r="D58" s="22">
        <f>VLOOKUP(A58,'2020-2021'!$A$2:$Z$177,26,FALSE)</f>
        <v>497</v>
      </c>
      <c r="E58" s="15">
        <f t="shared" si="2"/>
        <v>-11</v>
      </c>
      <c r="F58" s="20">
        <f t="shared" si="3"/>
        <v>-2.1653543307086614E-2</v>
      </c>
      <c r="G58" s="25">
        <f>VLOOKUP(A58,'2020-2021'!$A$2:$Z$177,8,FALSE)/Table1[[#This Row],[2020 
Enrollment]]</f>
        <v>1.4084507042253521E-2</v>
      </c>
      <c r="H58" s="25">
        <f>(VLOOKUP(A58,'2020-2021'!$A$2:$Z$177,8,FALSE))/(VLOOKUP(A58,'2019-2020'!$A$2:$Z$177,8,FALSE))-1</f>
        <v>0.16666666666666674</v>
      </c>
      <c r="I58" s="25">
        <f>VLOOKUP(A58,'2020-2021'!$A$2:$Z$177,11,FALSE)/Table1[[#This Row],[2020 
Enrollment]]</f>
        <v>0.323943661971831</v>
      </c>
      <c r="J58" s="25">
        <f>(VLOOKUP(A58,'2020-2021'!$A$2:$Z$177,11,FALSE))/(VLOOKUP(A58,'2019-2020'!$A$2:$Z$177,11,FALSE))-1</f>
        <v>-6.3953488372093026E-2</v>
      </c>
      <c r="K58" s="25">
        <f>VLOOKUP(A58,'2020-2021'!$A$2:$Z$177,14,FALSE)/Table1[[#This Row],[2020 
Enrollment]]</f>
        <v>0.54325955734406439</v>
      </c>
      <c r="L58" s="25">
        <f>(VLOOKUP(A58,'2020-2021'!$A$2:$Z$177,14,FALSE))/(VLOOKUP(A58,'2019-2020'!$A$2:$Z$177,14,FALSE))-1</f>
        <v>7.4626865671640896E-3</v>
      </c>
      <c r="M58" s="25">
        <f>VLOOKUP(A58,'2020-2021'!$A$2:$Z$177,17,FALSE)/Table1[[#This Row],[2020 
Enrollment]]</f>
        <v>2.012072434607646E-3</v>
      </c>
      <c r="N58" s="25">
        <f>(VLOOKUP(A58,'2020-2021'!$A$2:$Z$177,17,FALSE))/(VLOOKUP(A58,'2019-2020'!$A$2:$Z$177,17,FALSE))-1</f>
        <v>0</v>
      </c>
      <c r="O58" s="25">
        <f>VLOOKUP(A58,'2020-2021'!$A$2:$Z$177,20,FALSE)/Table1[[#This Row],[2020 
Enrollment]]</f>
        <v>7.2434607645875254E-2</v>
      </c>
      <c r="P58" s="25">
        <f>(VLOOKUP(A58,'2020-2021'!$A$2:$Z$177,20,FALSE))/(VLOOKUP(A58,'2019-2020'!$A$2:$Z$177,20,FALSE))-1</f>
        <v>2.857142857142847E-2</v>
      </c>
    </row>
    <row r="59" spans="1:16" x14ac:dyDescent="0.45">
      <c r="A59" s="1">
        <v>405</v>
      </c>
      <c r="B59" t="str">
        <f>VLOOKUP(A59,'2020-2021'!$A$2:$Z$177,2,FALSE)</f>
        <v>Harding University High</v>
      </c>
      <c r="C59" s="22">
        <f>VLOOKUP(A59,'2019-2020'!$A$2:$Z$177,26,FALSE)</f>
        <v>1560</v>
      </c>
      <c r="D59" s="22">
        <f>VLOOKUP(A59,'2020-2021'!$A$2:$Z$177,26,FALSE)</f>
        <v>1491</v>
      </c>
      <c r="E59" s="15">
        <f t="shared" si="2"/>
        <v>-69</v>
      </c>
      <c r="F59" s="20">
        <f t="shared" si="3"/>
        <v>-4.4230769230769233E-2</v>
      </c>
      <c r="G59" s="25">
        <f>VLOOKUP(A59,'2020-2021'!$A$2:$Z$177,8,FALSE)/Table1[[#This Row],[2020 
Enrollment]]</f>
        <v>3.4875922199865864E-2</v>
      </c>
      <c r="H59" s="25">
        <f>(VLOOKUP(A59,'2020-2021'!$A$2:$Z$177,8,FALSE))/(VLOOKUP(A59,'2019-2020'!$A$2:$Z$177,8,FALSE))-1</f>
        <v>4.0000000000000036E-2</v>
      </c>
      <c r="I59" s="25">
        <f>VLOOKUP(A59,'2020-2021'!$A$2:$Z$177,11,FALSE)/Table1[[#This Row],[2020 
Enrollment]]</f>
        <v>0.3501006036217304</v>
      </c>
      <c r="J59" s="25">
        <f>(VLOOKUP(A59,'2020-2021'!$A$2:$Z$177,11,FALSE))/(VLOOKUP(A59,'2019-2020'!$A$2:$Z$177,11,FALSE))-1</f>
        <v>-6.4516129032258118E-2</v>
      </c>
      <c r="K59" s="25">
        <f>VLOOKUP(A59,'2020-2021'!$A$2:$Z$177,14,FALSE)/Table1[[#This Row],[2020 
Enrollment]]</f>
        <v>0.59289067739771961</v>
      </c>
      <c r="L59" s="25">
        <f>(VLOOKUP(A59,'2020-2021'!$A$2:$Z$177,14,FALSE))/(VLOOKUP(A59,'2019-2020'!$A$2:$Z$177,14,FALSE))-1</f>
        <v>-2.3204419889502725E-2</v>
      </c>
      <c r="M59" s="25">
        <f>VLOOKUP(A59,'2020-2021'!$A$2:$Z$177,17,FALSE)/Table1[[#This Row],[2020 
Enrollment]]</f>
        <v>6.7069081153588194E-4</v>
      </c>
      <c r="N59" s="25">
        <f>(VLOOKUP(A59,'2020-2021'!$A$2:$Z$177,17,FALSE))/(VLOOKUP(A59,'2019-2020'!$A$2:$Z$177,17,FALSE))-1</f>
        <v>-0.66666666666666674</v>
      </c>
      <c r="O59" s="25">
        <f>VLOOKUP(A59,'2020-2021'!$A$2:$Z$177,20,FALSE)/Table1[[#This Row],[2020 
Enrollment]]</f>
        <v>1.4755197853789403E-2</v>
      </c>
      <c r="P59" s="25">
        <f>(VLOOKUP(A59,'2020-2021'!$A$2:$Z$177,20,FALSE))/(VLOOKUP(A59,'2019-2020'!$A$2:$Z$177,20,FALSE))-1</f>
        <v>-8.333333333333337E-2</v>
      </c>
    </row>
    <row r="60" spans="1:16" x14ac:dyDescent="0.45">
      <c r="A60" s="1">
        <v>404</v>
      </c>
      <c r="B60" t="str">
        <f>VLOOKUP(A60,'2020-2021'!$A$2:$Z$177,2,FALSE)</f>
        <v>Harper Middle College High</v>
      </c>
      <c r="C60" s="22">
        <f>VLOOKUP(A60,'2019-2020'!$A$2:$Z$177,26,FALSE)</f>
        <v>196</v>
      </c>
      <c r="D60" s="22">
        <f>VLOOKUP(A60,'2020-2021'!$A$2:$Z$177,26,FALSE)</f>
        <v>174</v>
      </c>
      <c r="E60" s="15">
        <f t="shared" si="2"/>
        <v>-22</v>
      </c>
      <c r="F60" s="20">
        <f t="shared" si="3"/>
        <v>-0.11224489795918367</v>
      </c>
      <c r="G60" s="25">
        <f>VLOOKUP(A60,'2020-2021'!$A$2:$Z$177,8,FALSE)/Table1[[#This Row],[2020 
Enrollment]]</f>
        <v>0.1206896551724138</v>
      </c>
      <c r="H60" s="25">
        <f>(VLOOKUP(A60,'2020-2021'!$A$2:$Z$177,8,FALSE))/(VLOOKUP(A60,'2019-2020'!$A$2:$Z$177,8,FALSE))-1</f>
        <v>5.0000000000000044E-2</v>
      </c>
      <c r="I60" s="25">
        <f>VLOOKUP(A60,'2020-2021'!$A$2:$Z$177,11,FALSE)/Table1[[#This Row],[2020 
Enrollment]]</f>
        <v>0.23563218390804597</v>
      </c>
      <c r="J60" s="25">
        <f>(VLOOKUP(A60,'2020-2021'!$A$2:$Z$177,11,FALSE))/(VLOOKUP(A60,'2019-2020'!$A$2:$Z$177,11,FALSE))-1</f>
        <v>-0.12765957446808507</v>
      </c>
      <c r="K60" s="25">
        <f>VLOOKUP(A60,'2020-2021'!$A$2:$Z$177,14,FALSE)/Table1[[#This Row],[2020 
Enrollment]]</f>
        <v>0.25862068965517243</v>
      </c>
      <c r="L60" s="25">
        <f>(VLOOKUP(A60,'2020-2021'!$A$2:$Z$177,14,FALSE))/(VLOOKUP(A60,'2019-2020'!$A$2:$Z$177,14,FALSE))-1</f>
        <v>-0.15094339622641506</v>
      </c>
      <c r="M60" s="25">
        <f>VLOOKUP(A60,'2020-2021'!$A$2:$Z$177,17,FALSE)/Table1[[#This Row],[2020 
Enrollment]]</f>
        <v>0</v>
      </c>
      <c r="N60" s="25" t="e">
        <f>(VLOOKUP(A60,'2020-2021'!$A$2:$Z$177,17,FALSE))/(VLOOKUP(A60,'2019-2020'!$A$2:$Z$177,17,FALSE))-1</f>
        <v>#DIV/0!</v>
      </c>
      <c r="O60" s="25">
        <f>VLOOKUP(A60,'2020-2021'!$A$2:$Z$177,20,FALSE)/Table1[[#This Row],[2020 
Enrollment]]</f>
        <v>0.35057471264367818</v>
      </c>
      <c r="P60" s="25">
        <f>(VLOOKUP(A60,'2020-2021'!$A$2:$Z$177,20,FALSE))/(VLOOKUP(A60,'2019-2020'!$A$2:$Z$177,20,FALSE))-1</f>
        <v>-0.12857142857142856</v>
      </c>
    </row>
    <row r="61" spans="1:16" x14ac:dyDescent="0.45">
      <c r="A61" s="1">
        <v>406</v>
      </c>
      <c r="B61" t="str">
        <f>VLOOKUP(A61,'2020-2021'!$A$2:$Z$177,2,FALSE)</f>
        <v>Hawk Ridge Elementary</v>
      </c>
      <c r="C61" s="22">
        <f>VLOOKUP(A61,'2019-2020'!$A$2:$Z$177,26,FALSE)</f>
        <v>869</v>
      </c>
      <c r="D61" s="22">
        <f>VLOOKUP(A61,'2020-2021'!$A$2:$Z$177,26,FALSE)</f>
        <v>703</v>
      </c>
      <c r="E61" s="15">
        <f t="shared" si="2"/>
        <v>-166</v>
      </c>
      <c r="F61" s="20">
        <f t="shared" si="3"/>
        <v>-0.19102416570771003</v>
      </c>
      <c r="G61" s="25">
        <f>VLOOKUP(A61,'2020-2021'!$A$2:$Z$177,8,FALSE)/Table1[[#This Row],[2020 
Enrollment]]</f>
        <v>0.30583214793741109</v>
      </c>
      <c r="H61" s="25">
        <f>(VLOOKUP(A61,'2020-2021'!$A$2:$Z$177,8,FALSE))/(VLOOKUP(A61,'2019-2020'!$A$2:$Z$177,8,FALSE))-1</f>
        <v>-4.6296296296296502E-3</v>
      </c>
      <c r="I61" s="25">
        <f>VLOOKUP(A61,'2020-2021'!$A$2:$Z$177,11,FALSE)/Table1[[#This Row],[2020 
Enrollment]]</f>
        <v>0.10384068278805121</v>
      </c>
      <c r="J61" s="25">
        <f>(VLOOKUP(A61,'2020-2021'!$A$2:$Z$177,11,FALSE))/(VLOOKUP(A61,'2019-2020'!$A$2:$Z$177,11,FALSE))-1</f>
        <v>-0.23958333333333337</v>
      </c>
      <c r="K61" s="25">
        <f>VLOOKUP(A61,'2020-2021'!$A$2:$Z$177,14,FALSE)/Table1[[#This Row],[2020 
Enrollment]]</f>
        <v>9.1038406827880516E-2</v>
      </c>
      <c r="L61" s="25">
        <f>(VLOOKUP(A61,'2020-2021'!$A$2:$Z$177,14,FALSE))/(VLOOKUP(A61,'2019-2020'!$A$2:$Z$177,14,FALSE))-1</f>
        <v>-0.32631578947368423</v>
      </c>
      <c r="M61" s="25">
        <f>VLOOKUP(A61,'2020-2021'!$A$2:$Z$177,17,FALSE)/Table1[[#This Row],[2020 
Enrollment]]</f>
        <v>1.4224751066856331E-3</v>
      </c>
      <c r="N61" s="25">
        <f>(VLOOKUP(A61,'2020-2021'!$A$2:$Z$177,17,FALSE))/(VLOOKUP(A61,'2019-2020'!$A$2:$Z$177,17,FALSE))-1</f>
        <v>-0.5</v>
      </c>
      <c r="O61" s="25">
        <f>VLOOKUP(A61,'2020-2021'!$A$2:$Z$177,20,FALSE)/Table1[[#This Row],[2020 
Enrollment]]</f>
        <v>0.45945945945945948</v>
      </c>
      <c r="P61" s="25">
        <f>(VLOOKUP(A61,'2020-2021'!$A$2:$Z$177,20,FALSE))/(VLOOKUP(A61,'2019-2020'!$A$2:$Z$177,20,FALSE))-1</f>
        <v>-0.2364066193853428</v>
      </c>
    </row>
    <row r="62" spans="1:16" x14ac:dyDescent="0.45">
      <c r="A62" s="1">
        <v>386</v>
      </c>
      <c r="B62" t="str">
        <f>VLOOKUP(A62,'2020-2021'!$A$2:$Z$177,2,FALSE)</f>
        <v>Hawthorne Academy of Health</v>
      </c>
      <c r="C62" s="22">
        <f>VLOOKUP(A62,'2019-2020'!$A$2:$Z$177,26,FALSE)</f>
        <v>281</v>
      </c>
      <c r="D62" s="22">
        <f>VLOOKUP(A62,'2020-2021'!$A$2:$Z$177,26,FALSE)</f>
        <v>312</v>
      </c>
      <c r="E62" s="15">
        <f t="shared" si="2"/>
        <v>31</v>
      </c>
      <c r="F62" s="20">
        <f t="shared" si="3"/>
        <v>0.1103202846975089</v>
      </c>
      <c r="G62" s="25">
        <f>VLOOKUP(A62,'2020-2021'!$A$2:$Z$177,8,FALSE)/Table1[[#This Row],[2020 
Enrollment]]</f>
        <v>7.371794871794872E-2</v>
      </c>
      <c r="H62" s="25">
        <f>(VLOOKUP(A62,'2020-2021'!$A$2:$Z$177,8,FALSE))/(VLOOKUP(A62,'2019-2020'!$A$2:$Z$177,8,FALSE))-1</f>
        <v>0.21052631578947367</v>
      </c>
      <c r="I62" s="25">
        <f>VLOOKUP(A62,'2020-2021'!$A$2:$Z$177,11,FALSE)/Table1[[#This Row],[2020 
Enrollment]]</f>
        <v>0.35576923076923078</v>
      </c>
      <c r="J62" s="25">
        <f>(VLOOKUP(A62,'2020-2021'!$A$2:$Z$177,11,FALSE))/(VLOOKUP(A62,'2019-2020'!$A$2:$Z$177,11,FALSE))-1</f>
        <v>3.7383177570093462E-2</v>
      </c>
      <c r="K62" s="25">
        <f>VLOOKUP(A62,'2020-2021'!$A$2:$Z$177,14,FALSE)/Table1[[#This Row],[2020 
Enrollment]]</f>
        <v>0.52243589743589747</v>
      </c>
      <c r="L62" s="25">
        <f>(VLOOKUP(A62,'2020-2021'!$A$2:$Z$177,14,FALSE))/(VLOOKUP(A62,'2019-2020'!$A$2:$Z$177,14,FALSE))-1</f>
        <v>0.18115942028985499</v>
      </c>
      <c r="M62" s="25">
        <f>VLOOKUP(A62,'2020-2021'!$A$2:$Z$177,17,FALSE)/Table1[[#This Row],[2020 
Enrollment]]</f>
        <v>0</v>
      </c>
      <c r="N62" s="25" t="e">
        <f>(VLOOKUP(A62,'2020-2021'!$A$2:$Z$177,17,FALSE))/(VLOOKUP(A62,'2019-2020'!$A$2:$Z$177,17,FALSE))-1</f>
        <v>#DIV/0!</v>
      </c>
      <c r="O62" s="25">
        <f>VLOOKUP(A62,'2020-2021'!$A$2:$Z$177,20,FALSE)/Table1[[#This Row],[2020 
Enrollment]]</f>
        <v>3.8461538461538464E-2</v>
      </c>
      <c r="P62" s="25">
        <f>(VLOOKUP(A62,'2020-2021'!$A$2:$Z$177,20,FALSE))/(VLOOKUP(A62,'2019-2020'!$A$2:$Z$177,20,FALSE))-1</f>
        <v>0</v>
      </c>
    </row>
    <row r="63" spans="1:16" x14ac:dyDescent="0.45">
      <c r="A63" s="1">
        <v>410</v>
      </c>
      <c r="B63" t="str">
        <f>VLOOKUP(A63,'2020-2021'!$A$2:$Z$177,2,FALSE)</f>
        <v>Hickory Grove Elementary</v>
      </c>
      <c r="C63" s="22">
        <f>VLOOKUP(A63,'2019-2020'!$A$2:$Z$177,26,FALSE)</f>
        <v>572</v>
      </c>
      <c r="D63" s="22">
        <f>VLOOKUP(A63,'2020-2021'!$A$2:$Z$177,26,FALSE)</f>
        <v>546</v>
      </c>
      <c r="E63" s="15">
        <f t="shared" si="2"/>
        <v>-26</v>
      </c>
      <c r="F63" s="20">
        <f t="shared" si="3"/>
        <v>-4.5454545454545456E-2</v>
      </c>
      <c r="G63" s="25">
        <f>VLOOKUP(A63,'2020-2021'!$A$2:$Z$177,8,FALSE)/Table1[[#This Row],[2020 
Enrollment]]</f>
        <v>6.95970695970696E-2</v>
      </c>
      <c r="H63" s="25">
        <f>(VLOOKUP(A63,'2020-2021'!$A$2:$Z$177,8,FALSE))/(VLOOKUP(A63,'2019-2020'!$A$2:$Z$177,8,FALSE))-1</f>
        <v>0.26666666666666661</v>
      </c>
      <c r="I63" s="25">
        <f>VLOOKUP(A63,'2020-2021'!$A$2:$Z$177,11,FALSE)/Table1[[#This Row],[2020 
Enrollment]]</f>
        <v>0.48717948717948717</v>
      </c>
      <c r="J63" s="25">
        <f>(VLOOKUP(A63,'2020-2021'!$A$2:$Z$177,11,FALSE))/(VLOOKUP(A63,'2019-2020'!$A$2:$Z$177,11,FALSE))-1</f>
        <v>-3.6231884057971064E-2</v>
      </c>
      <c r="K63" s="25">
        <f>VLOOKUP(A63,'2020-2021'!$A$2:$Z$177,14,FALSE)/Table1[[#This Row],[2020 
Enrollment]]</f>
        <v>0.40476190476190477</v>
      </c>
      <c r="L63" s="25">
        <f>(VLOOKUP(A63,'2020-2021'!$A$2:$Z$177,14,FALSE))/(VLOOKUP(A63,'2019-2020'!$A$2:$Z$177,14,FALSE))-1</f>
        <v>-7.9166666666666718E-2</v>
      </c>
      <c r="M63" s="25">
        <f>VLOOKUP(A63,'2020-2021'!$A$2:$Z$177,17,FALSE)/Table1[[#This Row],[2020 
Enrollment]]</f>
        <v>7.326007326007326E-3</v>
      </c>
      <c r="N63" s="25">
        <f>(VLOOKUP(A63,'2020-2021'!$A$2:$Z$177,17,FALSE))/(VLOOKUP(A63,'2019-2020'!$A$2:$Z$177,17,FALSE))-1</f>
        <v>1</v>
      </c>
      <c r="O63" s="25">
        <f>VLOOKUP(A63,'2020-2021'!$A$2:$Z$177,20,FALSE)/Table1[[#This Row],[2020 
Enrollment]]</f>
        <v>1.6483516483516484E-2</v>
      </c>
      <c r="P63" s="25">
        <f>(VLOOKUP(A63,'2020-2021'!$A$2:$Z$177,20,FALSE))/(VLOOKUP(A63,'2019-2020'!$A$2:$Z$177,20,FALSE))-1</f>
        <v>-0.30769230769230771</v>
      </c>
    </row>
    <row r="64" spans="1:16" x14ac:dyDescent="0.45">
      <c r="A64" s="1">
        <v>412</v>
      </c>
      <c r="B64" t="str">
        <f>VLOOKUP(A64,'2020-2021'!$A$2:$Z$177,2,FALSE)</f>
        <v>Hidden Valley Elementary</v>
      </c>
      <c r="C64" s="22">
        <f>VLOOKUP(A64,'2019-2020'!$A$2:$Z$177,26,FALSE)</f>
        <v>850</v>
      </c>
      <c r="D64" s="22">
        <f>VLOOKUP(A64,'2020-2021'!$A$2:$Z$177,26,FALSE)</f>
        <v>804</v>
      </c>
      <c r="E64" s="15">
        <f t="shared" si="2"/>
        <v>-46</v>
      </c>
      <c r="F64" s="20">
        <f t="shared" si="3"/>
        <v>-5.4117647058823527E-2</v>
      </c>
      <c r="G64" s="25">
        <f>VLOOKUP(A64,'2020-2021'!$A$2:$Z$177,8,FALSE)/Table1[[#This Row],[2020 
Enrollment]]</f>
        <v>1.1194029850746268E-2</v>
      </c>
      <c r="H64" s="25">
        <f>(VLOOKUP(A64,'2020-2021'!$A$2:$Z$177,8,FALSE))/(VLOOKUP(A64,'2019-2020'!$A$2:$Z$177,8,FALSE))-1</f>
        <v>-9.9999999999999978E-2</v>
      </c>
      <c r="I64" s="25">
        <f>VLOOKUP(A64,'2020-2021'!$A$2:$Z$177,11,FALSE)/Table1[[#This Row],[2020 
Enrollment]]</f>
        <v>0.63930348258706471</v>
      </c>
      <c r="J64" s="25">
        <f>(VLOOKUP(A64,'2020-2021'!$A$2:$Z$177,11,FALSE))/(VLOOKUP(A64,'2019-2020'!$A$2:$Z$177,11,FALSE))-1</f>
        <v>-1.9083969465648831E-2</v>
      </c>
      <c r="K64" s="25">
        <f>VLOOKUP(A64,'2020-2021'!$A$2:$Z$177,14,FALSE)/Table1[[#This Row],[2020 
Enrollment]]</f>
        <v>0.3271144278606965</v>
      </c>
      <c r="L64" s="25">
        <f>(VLOOKUP(A64,'2020-2021'!$A$2:$Z$177,14,FALSE))/(VLOOKUP(A64,'2019-2020'!$A$2:$Z$177,14,FALSE))-1</f>
        <v>-0.10544217687074831</v>
      </c>
      <c r="M64" s="25">
        <f>VLOOKUP(A64,'2020-2021'!$A$2:$Z$177,17,FALSE)/Table1[[#This Row],[2020 
Enrollment]]</f>
        <v>2.4875621890547263E-3</v>
      </c>
      <c r="N64" s="25">
        <f>(VLOOKUP(A64,'2020-2021'!$A$2:$Z$177,17,FALSE))/(VLOOKUP(A64,'2019-2020'!$A$2:$Z$177,17,FALSE))-1</f>
        <v>1</v>
      </c>
      <c r="O64" s="25">
        <f>VLOOKUP(A64,'2020-2021'!$A$2:$Z$177,20,FALSE)/Table1[[#This Row],[2020 
Enrollment]]</f>
        <v>6.2189054726368162E-3</v>
      </c>
      <c r="P64" s="25">
        <f>(VLOOKUP(A64,'2020-2021'!$A$2:$Z$177,20,FALSE))/(VLOOKUP(A64,'2019-2020'!$A$2:$Z$177,20,FALSE))-1</f>
        <v>-0.16666666666666663</v>
      </c>
    </row>
    <row r="65" spans="1:16" x14ac:dyDescent="0.45">
      <c r="A65" s="1">
        <v>411</v>
      </c>
      <c r="B65" t="str">
        <f>VLOOKUP(A65,'2020-2021'!$A$2:$Z$177,2,FALSE)</f>
        <v>Highland Creek Elementary</v>
      </c>
      <c r="C65" s="22">
        <f>VLOOKUP(A65,'2019-2020'!$A$2:$Z$177,26,FALSE)</f>
        <v>564</v>
      </c>
      <c r="D65" s="22">
        <f>VLOOKUP(A65,'2020-2021'!$A$2:$Z$177,26,FALSE)</f>
        <v>483</v>
      </c>
      <c r="E65" s="15">
        <f t="shared" si="2"/>
        <v>-81</v>
      </c>
      <c r="F65" s="20">
        <f t="shared" si="3"/>
        <v>-0.14361702127659576</v>
      </c>
      <c r="G65" s="25">
        <f>VLOOKUP(A65,'2020-2021'!$A$2:$Z$177,8,FALSE)/Table1[[#This Row],[2020 
Enrollment]]</f>
        <v>4.9689440993788817E-2</v>
      </c>
      <c r="H65" s="25">
        <f>(VLOOKUP(A65,'2020-2021'!$A$2:$Z$177,8,FALSE))/(VLOOKUP(A65,'2019-2020'!$A$2:$Z$177,8,FALSE))-1</f>
        <v>-0.22580645161290325</v>
      </c>
      <c r="I65" s="25">
        <f>VLOOKUP(A65,'2020-2021'!$A$2:$Z$177,11,FALSE)/Table1[[#This Row],[2020 
Enrollment]]</f>
        <v>0.10144927536231885</v>
      </c>
      <c r="J65" s="25">
        <f>(VLOOKUP(A65,'2020-2021'!$A$2:$Z$177,11,FALSE))/(VLOOKUP(A65,'2019-2020'!$A$2:$Z$177,11,FALSE))-1</f>
        <v>-2.0000000000000018E-2</v>
      </c>
      <c r="K65" s="25">
        <f>VLOOKUP(A65,'2020-2021'!$A$2:$Z$177,14,FALSE)/Table1[[#This Row],[2020 
Enrollment]]</f>
        <v>0.42650103519668736</v>
      </c>
      <c r="L65" s="25">
        <f>(VLOOKUP(A65,'2020-2021'!$A$2:$Z$177,14,FALSE))/(VLOOKUP(A65,'2019-2020'!$A$2:$Z$177,14,FALSE))-1</f>
        <v>-2.8301886792452824E-2</v>
      </c>
      <c r="M65" s="25">
        <f>VLOOKUP(A65,'2020-2021'!$A$2:$Z$177,17,FALSE)/Table1[[#This Row],[2020 
Enrollment]]</f>
        <v>0</v>
      </c>
      <c r="N65" s="25" t="e">
        <f>(VLOOKUP(A65,'2020-2021'!$A$2:$Z$177,17,FALSE))/(VLOOKUP(A65,'2019-2020'!$A$2:$Z$177,17,FALSE))-1</f>
        <v>#DIV/0!</v>
      </c>
      <c r="O65" s="25">
        <f>VLOOKUP(A65,'2020-2021'!$A$2:$Z$177,20,FALSE)/Table1[[#This Row],[2020 
Enrollment]]</f>
        <v>0.34782608695652173</v>
      </c>
      <c r="P65" s="25">
        <f>(VLOOKUP(A65,'2020-2021'!$A$2:$Z$177,20,FALSE))/(VLOOKUP(A65,'2019-2020'!$A$2:$Z$177,20,FALSE))-1</f>
        <v>-0.29113924050632911</v>
      </c>
    </row>
    <row r="66" spans="1:16" x14ac:dyDescent="0.45">
      <c r="A66" s="1">
        <v>413</v>
      </c>
      <c r="B66" t="str">
        <f>VLOOKUP(A66,'2020-2021'!$A$2:$Z$177,2,FALSE)</f>
        <v>Highland Mill Montessori</v>
      </c>
      <c r="C66" s="22">
        <f>VLOOKUP(A66,'2019-2020'!$A$2:$Z$177,26,FALSE)</f>
        <v>238</v>
      </c>
      <c r="D66" s="22">
        <f>VLOOKUP(A66,'2020-2021'!$A$2:$Z$177,26,FALSE)</f>
        <v>264</v>
      </c>
      <c r="E66" s="15">
        <f t="shared" ref="E66:E97" si="4">D66-C66</f>
        <v>26</v>
      </c>
      <c r="F66" s="20">
        <f t="shared" ref="F66:F97" si="5">E66/C66</f>
        <v>0.1092436974789916</v>
      </c>
      <c r="G66" s="25">
        <f>VLOOKUP(A66,'2020-2021'!$A$2:$Z$177,8,FALSE)/Table1[[#This Row],[2020 
Enrollment]]</f>
        <v>4.1666666666666664E-2</v>
      </c>
      <c r="H66" s="25">
        <f>(VLOOKUP(A66,'2020-2021'!$A$2:$Z$177,8,FALSE))/(VLOOKUP(A66,'2019-2020'!$A$2:$Z$177,8,FALSE))-1</f>
        <v>0.375</v>
      </c>
      <c r="I66" s="25">
        <f>VLOOKUP(A66,'2020-2021'!$A$2:$Z$177,11,FALSE)/Table1[[#This Row],[2020 
Enrollment]]</f>
        <v>0.11363636363636363</v>
      </c>
      <c r="J66" s="25">
        <f>(VLOOKUP(A66,'2020-2021'!$A$2:$Z$177,11,FALSE))/(VLOOKUP(A66,'2019-2020'!$A$2:$Z$177,11,FALSE))-1</f>
        <v>0.11111111111111116</v>
      </c>
      <c r="K66" s="25">
        <f>VLOOKUP(A66,'2020-2021'!$A$2:$Z$177,14,FALSE)/Table1[[#This Row],[2020 
Enrollment]]</f>
        <v>0.44696969696969696</v>
      </c>
      <c r="L66" s="25">
        <f>(VLOOKUP(A66,'2020-2021'!$A$2:$Z$177,14,FALSE))/(VLOOKUP(A66,'2019-2020'!$A$2:$Z$177,14,FALSE))-1</f>
        <v>0.14563106796116498</v>
      </c>
      <c r="M66" s="25">
        <f>VLOOKUP(A66,'2020-2021'!$A$2:$Z$177,17,FALSE)/Table1[[#This Row],[2020 
Enrollment]]</f>
        <v>0</v>
      </c>
      <c r="N66" s="25" t="e">
        <f>(VLOOKUP(A66,'2020-2021'!$A$2:$Z$177,17,FALSE))/(VLOOKUP(A66,'2019-2020'!$A$2:$Z$177,17,FALSE))-1</f>
        <v>#DIV/0!</v>
      </c>
      <c r="O66" s="25">
        <f>VLOOKUP(A66,'2020-2021'!$A$2:$Z$177,20,FALSE)/Table1[[#This Row],[2020 
Enrollment]]</f>
        <v>0.35606060606060608</v>
      </c>
      <c r="P66" s="25">
        <f>(VLOOKUP(A66,'2020-2021'!$A$2:$Z$177,20,FALSE))/(VLOOKUP(A66,'2019-2020'!$A$2:$Z$177,20,FALSE))-1</f>
        <v>4.4444444444444509E-2</v>
      </c>
    </row>
    <row r="67" spans="1:16" x14ac:dyDescent="0.45">
      <c r="A67" s="1">
        <v>414</v>
      </c>
      <c r="B67" t="str">
        <f>VLOOKUP(A67,'2020-2021'!$A$2:$Z$177,2,FALSE)</f>
        <v>Highland Renaissance Academy</v>
      </c>
      <c r="C67" s="22">
        <f>VLOOKUP(A67,'2019-2020'!$A$2:$Z$177,26,FALSE)</f>
        <v>364</v>
      </c>
      <c r="D67" s="22">
        <f>VLOOKUP(A67,'2020-2021'!$A$2:$Z$177,26,FALSE)</f>
        <v>319</v>
      </c>
      <c r="E67" s="15">
        <f t="shared" si="4"/>
        <v>-45</v>
      </c>
      <c r="F67" s="20">
        <f t="shared" si="5"/>
        <v>-0.12362637362637363</v>
      </c>
      <c r="G67" s="25">
        <f>VLOOKUP(A67,'2020-2021'!$A$2:$Z$177,8,FALSE)/Table1[[#This Row],[2020 
Enrollment]]</f>
        <v>9.4043887147335428E-3</v>
      </c>
      <c r="H67" s="25">
        <f>(VLOOKUP(A67,'2020-2021'!$A$2:$Z$177,8,FALSE))/(VLOOKUP(A67,'2019-2020'!$A$2:$Z$177,8,FALSE))-1</f>
        <v>-0.25</v>
      </c>
      <c r="I67" s="25">
        <f>VLOOKUP(A67,'2020-2021'!$A$2:$Z$177,11,FALSE)/Table1[[#This Row],[2020 
Enrollment]]</f>
        <v>0.43260188087774293</v>
      </c>
      <c r="J67" s="25">
        <f>(VLOOKUP(A67,'2020-2021'!$A$2:$Z$177,11,FALSE))/(VLOOKUP(A67,'2019-2020'!$A$2:$Z$177,11,FALSE))-1</f>
        <v>-2.8169014084507005E-2</v>
      </c>
      <c r="K67" s="25">
        <f>VLOOKUP(A67,'2020-2021'!$A$2:$Z$177,14,FALSE)/Table1[[#This Row],[2020 
Enrollment]]</f>
        <v>0.47962382445141066</v>
      </c>
      <c r="L67" s="25">
        <f>(VLOOKUP(A67,'2020-2021'!$A$2:$Z$177,14,FALSE))/(VLOOKUP(A67,'2019-2020'!$A$2:$Z$177,14,FALSE))-1</f>
        <v>-0.21938775510204078</v>
      </c>
      <c r="M67" s="25">
        <f>VLOOKUP(A67,'2020-2021'!$A$2:$Z$177,17,FALSE)/Table1[[#This Row],[2020 
Enrollment]]</f>
        <v>0</v>
      </c>
      <c r="N67" s="25" t="e">
        <f>(VLOOKUP(A67,'2020-2021'!$A$2:$Z$177,17,FALSE))/(VLOOKUP(A67,'2019-2020'!$A$2:$Z$177,17,FALSE))-1</f>
        <v>#DIV/0!</v>
      </c>
      <c r="O67" s="25">
        <f>VLOOKUP(A67,'2020-2021'!$A$2:$Z$177,20,FALSE)/Table1[[#This Row],[2020 
Enrollment]]</f>
        <v>4.3887147335423198E-2</v>
      </c>
      <c r="P67" s="25">
        <f>(VLOOKUP(A67,'2020-2021'!$A$2:$Z$177,20,FALSE))/(VLOOKUP(A67,'2019-2020'!$A$2:$Z$177,20,FALSE))-1</f>
        <v>0.16666666666666674</v>
      </c>
    </row>
    <row r="68" spans="1:16" x14ac:dyDescent="0.45">
      <c r="A68" s="1">
        <v>415</v>
      </c>
      <c r="B68" t="str">
        <f>VLOOKUP(A68,'2020-2021'!$A$2:$Z$177,2,FALSE)</f>
        <v>Hopewell High</v>
      </c>
      <c r="C68" s="22">
        <f>VLOOKUP(A68,'2019-2020'!$A$2:$Z$177,26,FALSE)</f>
        <v>1819</v>
      </c>
      <c r="D68" s="22">
        <f>VLOOKUP(A68,'2020-2021'!$A$2:$Z$177,26,FALSE)</f>
        <v>1755</v>
      </c>
      <c r="E68" s="15">
        <f t="shared" si="4"/>
        <v>-64</v>
      </c>
      <c r="F68" s="20">
        <f t="shared" si="5"/>
        <v>-3.5184167124793844E-2</v>
      </c>
      <c r="G68" s="25">
        <f>VLOOKUP(A68,'2020-2021'!$A$2:$Z$177,8,FALSE)/Table1[[#This Row],[2020 
Enrollment]]</f>
        <v>3.4188034188034191E-2</v>
      </c>
      <c r="H68" s="25">
        <f>(VLOOKUP(A68,'2020-2021'!$A$2:$Z$177,8,FALSE))/(VLOOKUP(A68,'2019-2020'!$A$2:$Z$177,8,FALSE))-1</f>
        <v>3.4482758620689724E-2</v>
      </c>
      <c r="I68" s="25">
        <f>VLOOKUP(A68,'2020-2021'!$A$2:$Z$177,11,FALSE)/Table1[[#This Row],[2020 
Enrollment]]</f>
        <v>0.17264957264957265</v>
      </c>
      <c r="J68" s="25">
        <f>(VLOOKUP(A68,'2020-2021'!$A$2:$Z$177,11,FALSE))/(VLOOKUP(A68,'2019-2020'!$A$2:$Z$177,11,FALSE))-1</f>
        <v>1.3377926421404673E-2</v>
      </c>
      <c r="K68" s="25">
        <f>VLOOKUP(A68,'2020-2021'!$A$2:$Z$177,14,FALSE)/Table1[[#This Row],[2020 
Enrollment]]</f>
        <v>0.46723646723646722</v>
      </c>
      <c r="L68" s="25">
        <f>(VLOOKUP(A68,'2020-2021'!$A$2:$Z$177,14,FALSE))/(VLOOKUP(A68,'2019-2020'!$A$2:$Z$177,14,FALSE))-1</f>
        <v>-3.7558685446009377E-2</v>
      </c>
      <c r="M68" s="25">
        <f>VLOOKUP(A68,'2020-2021'!$A$2:$Z$177,17,FALSE)/Table1[[#This Row],[2020 
Enrollment]]</f>
        <v>0</v>
      </c>
      <c r="N68" s="25" t="e">
        <f>(VLOOKUP(A68,'2020-2021'!$A$2:$Z$177,17,FALSE))/(VLOOKUP(A68,'2019-2020'!$A$2:$Z$177,17,FALSE))-1</f>
        <v>#DIV/0!</v>
      </c>
      <c r="O68" s="25">
        <f>VLOOKUP(A68,'2020-2021'!$A$2:$Z$177,20,FALSE)/Table1[[#This Row],[2020 
Enrollment]]</f>
        <v>0.27920227920227919</v>
      </c>
      <c r="P68" s="25">
        <f>(VLOOKUP(A68,'2020-2021'!$A$2:$Z$177,20,FALSE))/(VLOOKUP(A68,'2019-2020'!$A$2:$Z$177,20,FALSE))-1</f>
        <v>-5.5876685934489356E-2</v>
      </c>
    </row>
    <row r="69" spans="1:16" x14ac:dyDescent="0.45">
      <c r="A69" s="1">
        <v>416</v>
      </c>
      <c r="B69" t="str">
        <f>VLOOKUP(A69,'2020-2021'!$A$2:$Z$177,2,FALSE)</f>
        <v>Hornets Nest Elementary</v>
      </c>
      <c r="C69" s="22">
        <f>VLOOKUP(A69,'2019-2020'!$A$2:$Z$177,26,FALSE)</f>
        <v>581</v>
      </c>
      <c r="D69" s="22">
        <f>VLOOKUP(A69,'2020-2021'!$A$2:$Z$177,26,FALSE)</f>
        <v>552</v>
      </c>
      <c r="E69" s="15">
        <f t="shared" si="4"/>
        <v>-29</v>
      </c>
      <c r="F69" s="20">
        <f t="shared" si="5"/>
        <v>-4.9913941480206538E-2</v>
      </c>
      <c r="G69" s="25">
        <f>VLOOKUP(A69,'2020-2021'!$A$2:$Z$177,8,FALSE)/Table1[[#This Row],[2020 
Enrollment]]</f>
        <v>6.1594202898550728E-2</v>
      </c>
      <c r="H69" s="25">
        <f>(VLOOKUP(A69,'2020-2021'!$A$2:$Z$177,8,FALSE))/(VLOOKUP(A69,'2019-2020'!$A$2:$Z$177,8,FALSE))-1</f>
        <v>-0.10526315789473684</v>
      </c>
      <c r="I69" s="25">
        <f>VLOOKUP(A69,'2020-2021'!$A$2:$Z$177,11,FALSE)/Table1[[#This Row],[2020 
Enrollment]]</f>
        <v>0.24637681159420291</v>
      </c>
      <c r="J69" s="25">
        <f>(VLOOKUP(A69,'2020-2021'!$A$2:$Z$177,11,FALSE))/(VLOOKUP(A69,'2019-2020'!$A$2:$Z$177,11,FALSE))-1</f>
        <v>-3.546099290780147E-2</v>
      </c>
      <c r="K69" s="25">
        <f>VLOOKUP(A69,'2020-2021'!$A$2:$Z$177,14,FALSE)/Table1[[#This Row],[2020 
Enrollment]]</f>
        <v>0.63949275362318836</v>
      </c>
      <c r="L69" s="25">
        <f>(VLOOKUP(A69,'2020-2021'!$A$2:$Z$177,14,FALSE))/(VLOOKUP(A69,'2019-2020'!$A$2:$Z$177,14,FALSE))-1</f>
        <v>-2.754820936639113E-2</v>
      </c>
      <c r="M69" s="25">
        <f>VLOOKUP(A69,'2020-2021'!$A$2:$Z$177,17,FALSE)/Table1[[#This Row],[2020 
Enrollment]]</f>
        <v>0</v>
      </c>
      <c r="N69" s="25" t="e">
        <f>(VLOOKUP(A69,'2020-2021'!$A$2:$Z$177,17,FALSE))/(VLOOKUP(A69,'2019-2020'!$A$2:$Z$177,17,FALSE))-1</f>
        <v>#DIV/0!</v>
      </c>
      <c r="O69" s="25">
        <f>VLOOKUP(A69,'2020-2021'!$A$2:$Z$177,20,FALSE)/Table1[[#This Row],[2020 
Enrollment]]</f>
        <v>2.5362318840579712E-2</v>
      </c>
      <c r="P69" s="25">
        <f>(VLOOKUP(A69,'2020-2021'!$A$2:$Z$177,20,FALSE))/(VLOOKUP(A69,'2019-2020'!$A$2:$Z$177,20,FALSE))-1</f>
        <v>-0.125</v>
      </c>
    </row>
    <row r="70" spans="1:16" x14ac:dyDescent="0.45">
      <c r="A70" s="1">
        <v>420</v>
      </c>
      <c r="B70" t="str">
        <f>VLOOKUP(A70,'2020-2021'!$A$2:$Z$177,2,FALSE)</f>
        <v>Huntersville Elementary</v>
      </c>
      <c r="C70" s="22">
        <f>VLOOKUP(A70,'2019-2020'!$A$2:$Z$177,26,FALSE)</f>
        <v>818</v>
      </c>
      <c r="D70" s="22">
        <f>VLOOKUP(A70,'2020-2021'!$A$2:$Z$177,26,FALSE)</f>
        <v>734</v>
      </c>
      <c r="E70" s="15">
        <f t="shared" si="4"/>
        <v>-84</v>
      </c>
      <c r="F70" s="20">
        <f t="shared" si="5"/>
        <v>-0.10268948655256724</v>
      </c>
      <c r="G70" s="25">
        <f>VLOOKUP(A70,'2020-2021'!$A$2:$Z$177,8,FALSE)/Table1[[#This Row],[2020 
Enrollment]]</f>
        <v>2.4523160762942781E-2</v>
      </c>
      <c r="H70" s="25">
        <f>(VLOOKUP(A70,'2020-2021'!$A$2:$Z$177,8,FALSE))/(VLOOKUP(A70,'2019-2020'!$A$2:$Z$177,8,FALSE))-1</f>
        <v>-0.18181818181818177</v>
      </c>
      <c r="I70" s="25">
        <f>VLOOKUP(A70,'2020-2021'!$A$2:$Z$177,11,FALSE)/Table1[[#This Row],[2020 
Enrollment]]</f>
        <v>0.20163487738419619</v>
      </c>
      <c r="J70" s="25">
        <f>(VLOOKUP(A70,'2020-2021'!$A$2:$Z$177,11,FALSE))/(VLOOKUP(A70,'2019-2020'!$A$2:$Z$177,11,FALSE))-1</f>
        <v>-1.9867549668874163E-2</v>
      </c>
      <c r="K70" s="25">
        <f>VLOOKUP(A70,'2020-2021'!$A$2:$Z$177,14,FALSE)/Table1[[#This Row],[2020 
Enrollment]]</f>
        <v>0.11580381471389646</v>
      </c>
      <c r="L70" s="25">
        <f>(VLOOKUP(A70,'2020-2021'!$A$2:$Z$177,14,FALSE))/(VLOOKUP(A70,'2019-2020'!$A$2:$Z$177,14,FALSE))-1</f>
        <v>-4.49438202247191E-2</v>
      </c>
      <c r="M70" s="25">
        <f>VLOOKUP(A70,'2020-2021'!$A$2:$Z$177,17,FALSE)/Table1[[#This Row],[2020 
Enrollment]]</f>
        <v>1.3623978201634877E-3</v>
      </c>
      <c r="N70" s="25">
        <f>(VLOOKUP(A70,'2020-2021'!$A$2:$Z$177,17,FALSE))/(VLOOKUP(A70,'2019-2020'!$A$2:$Z$177,17,FALSE))-1</f>
        <v>0</v>
      </c>
      <c r="O70" s="25">
        <f>VLOOKUP(A70,'2020-2021'!$A$2:$Z$177,20,FALSE)/Table1[[#This Row],[2020 
Enrollment]]</f>
        <v>0.61580381471389645</v>
      </c>
      <c r="P70" s="25">
        <f>(VLOOKUP(A70,'2020-2021'!$A$2:$Z$177,20,FALSE))/(VLOOKUP(A70,'2019-2020'!$A$2:$Z$177,20,FALSE))-1</f>
        <v>-0.12062256809338523</v>
      </c>
    </row>
    <row r="71" spans="1:16" x14ac:dyDescent="0.45">
      <c r="A71" s="1">
        <v>422</v>
      </c>
      <c r="B71" t="str">
        <f>VLOOKUP(A71,'2020-2021'!$A$2:$Z$177,2,FALSE)</f>
        <v>Huntingtowne Farms Elementary</v>
      </c>
      <c r="C71" s="22">
        <f>VLOOKUP(A71,'2019-2020'!$A$2:$Z$177,26,FALSE)</f>
        <v>843</v>
      </c>
      <c r="D71" s="22">
        <f>VLOOKUP(A71,'2020-2021'!$A$2:$Z$177,26,FALSE)</f>
        <v>792</v>
      </c>
      <c r="E71" s="15">
        <f t="shared" si="4"/>
        <v>-51</v>
      </c>
      <c r="F71" s="20">
        <f t="shared" si="5"/>
        <v>-6.0498220640569395E-2</v>
      </c>
      <c r="G71" s="25">
        <f>VLOOKUP(A71,'2020-2021'!$A$2:$Z$177,8,FALSE)/Table1[[#This Row],[2020 
Enrollment]]</f>
        <v>1.7676767676767676E-2</v>
      </c>
      <c r="H71" s="25">
        <f>(VLOOKUP(A71,'2020-2021'!$A$2:$Z$177,8,FALSE))/(VLOOKUP(A71,'2019-2020'!$A$2:$Z$177,8,FALSE))-1</f>
        <v>0</v>
      </c>
      <c r="I71" s="25">
        <f>VLOOKUP(A71,'2020-2021'!$A$2:$Z$177,11,FALSE)/Table1[[#This Row],[2020 
Enrollment]]</f>
        <v>0.73106060606060608</v>
      </c>
      <c r="J71" s="25">
        <f>(VLOOKUP(A71,'2020-2021'!$A$2:$Z$177,11,FALSE))/(VLOOKUP(A71,'2019-2020'!$A$2:$Z$177,11,FALSE))-1</f>
        <v>-4.9261083743842415E-2</v>
      </c>
      <c r="K71" s="25">
        <f>VLOOKUP(A71,'2020-2021'!$A$2:$Z$177,14,FALSE)/Table1[[#This Row],[2020 
Enrollment]]</f>
        <v>0.13510101010101011</v>
      </c>
      <c r="L71" s="25">
        <f>(VLOOKUP(A71,'2020-2021'!$A$2:$Z$177,14,FALSE))/(VLOOKUP(A71,'2019-2020'!$A$2:$Z$177,14,FALSE))-1</f>
        <v>-6.956521739130439E-2</v>
      </c>
      <c r="M71" s="25">
        <f>VLOOKUP(A71,'2020-2021'!$A$2:$Z$177,17,FALSE)/Table1[[#This Row],[2020 
Enrollment]]</f>
        <v>0</v>
      </c>
      <c r="N71" s="25" t="e">
        <f>(VLOOKUP(A71,'2020-2021'!$A$2:$Z$177,17,FALSE))/(VLOOKUP(A71,'2019-2020'!$A$2:$Z$177,17,FALSE))-1</f>
        <v>#DIV/0!</v>
      </c>
      <c r="O71" s="25">
        <f>VLOOKUP(A71,'2020-2021'!$A$2:$Z$177,20,FALSE)/Table1[[#This Row],[2020 
Enrollment]]</f>
        <v>0.10479797979797979</v>
      </c>
      <c r="P71" s="25">
        <f>(VLOOKUP(A71,'2020-2021'!$A$2:$Z$177,20,FALSE))/(VLOOKUP(A71,'2019-2020'!$A$2:$Z$177,20,FALSE))-1</f>
        <v>-0.10752688172043012</v>
      </c>
    </row>
    <row r="72" spans="1:16" x14ac:dyDescent="0.45">
      <c r="A72" s="1">
        <v>424</v>
      </c>
      <c r="B72" t="str">
        <f>VLOOKUP(A72,'2020-2021'!$A$2:$Z$177,2,FALSE)</f>
        <v>Idlewild Elementary</v>
      </c>
      <c r="C72" s="22">
        <f>VLOOKUP(A72,'2019-2020'!$A$2:$Z$177,26,FALSE)</f>
        <v>982</v>
      </c>
      <c r="D72" s="22">
        <f>VLOOKUP(A72,'2020-2021'!$A$2:$Z$177,26,FALSE)</f>
        <v>919</v>
      </c>
      <c r="E72" s="15">
        <f t="shared" si="4"/>
        <v>-63</v>
      </c>
      <c r="F72" s="20">
        <f t="shared" si="5"/>
        <v>-6.4154786150712836E-2</v>
      </c>
      <c r="G72" s="25">
        <f>VLOOKUP(A72,'2020-2021'!$A$2:$Z$177,8,FALSE)/Table1[[#This Row],[2020 
Enrollment]]</f>
        <v>0.17736670293797607</v>
      </c>
      <c r="H72" s="25">
        <f>(VLOOKUP(A72,'2020-2021'!$A$2:$Z$177,8,FALSE))/(VLOOKUP(A72,'2019-2020'!$A$2:$Z$177,8,FALSE))-1</f>
        <v>-6.0975609756097615E-3</v>
      </c>
      <c r="I72" s="25">
        <f>VLOOKUP(A72,'2020-2021'!$A$2:$Z$177,11,FALSE)/Table1[[#This Row],[2020 
Enrollment]]</f>
        <v>0.44178454842219805</v>
      </c>
      <c r="J72" s="25">
        <f>(VLOOKUP(A72,'2020-2021'!$A$2:$Z$177,11,FALSE))/(VLOOKUP(A72,'2019-2020'!$A$2:$Z$177,11,FALSE))-1</f>
        <v>-6.018518518518523E-2</v>
      </c>
      <c r="K72" s="25">
        <f>VLOOKUP(A72,'2020-2021'!$A$2:$Z$177,14,FALSE)/Table1[[#This Row],[2020 
Enrollment]]</f>
        <v>0.28944504896626766</v>
      </c>
      <c r="L72" s="25">
        <f>(VLOOKUP(A72,'2020-2021'!$A$2:$Z$177,14,FALSE))/(VLOOKUP(A72,'2019-2020'!$A$2:$Z$177,14,FALSE))-1</f>
        <v>-0.10437710437710435</v>
      </c>
      <c r="M72" s="25">
        <f>VLOOKUP(A72,'2020-2021'!$A$2:$Z$177,17,FALSE)/Table1[[#This Row],[2020 
Enrollment]]</f>
        <v>0</v>
      </c>
      <c r="N72" s="25">
        <f>(VLOOKUP(A72,'2020-2021'!$A$2:$Z$177,17,FALSE))/(VLOOKUP(A72,'2019-2020'!$A$2:$Z$177,17,FALSE))-1</f>
        <v>-1</v>
      </c>
      <c r="O72" s="25">
        <f>VLOOKUP(A72,'2020-2021'!$A$2:$Z$177,20,FALSE)/Table1[[#This Row],[2020 
Enrollment]]</f>
        <v>8.0522306855277476E-2</v>
      </c>
      <c r="P72" s="25">
        <f>(VLOOKUP(A72,'2020-2021'!$A$2:$Z$177,20,FALSE))/(VLOOKUP(A72,'2019-2020'!$A$2:$Z$177,20,FALSE))-1</f>
        <v>-6.3291139240506333E-2</v>
      </c>
    </row>
    <row r="73" spans="1:16" x14ac:dyDescent="0.45">
      <c r="A73" s="1">
        <v>426</v>
      </c>
      <c r="B73" t="str">
        <f>VLOOKUP(A73,'2020-2021'!$A$2:$Z$177,2,FALSE)</f>
        <v>Independence High</v>
      </c>
      <c r="C73" s="22">
        <f>VLOOKUP(A73,'2019-2020'!$A$2:$Z$177,26,FALSE)</f>
        <v>2196</v>
      </c>
      <c r="D73" s="22">
        <f>VLOOKUP(A73,'2020-2021'!$A$2:$Z$177,26,FALSE)</f>
        <v>2083</v>
      </c>
      <c r="E73" s="15">
        <f t="shared" si="4"/>
        <v>-113</v>
      </c>
      <c r="F73" s="20">
        <f t="shared" si="5"/>
        <v>-5.145719489981785E-2</v>
      </c>
      <c r="G73" s="25">
        <f>VLOOKUP(A73,'2020-2021'!$A$2:$Z$177,8,FALSE)/Table1[[#This Row],[2020 
Enrollment]]</f>
        <v>5.4728756601056167E-2</v>
      </c>
      <c r="H73" s="25">
        <f>(VLOOKUP(A73,'2020-2021'!$A$2:$Z$177,8,FALSE))/(VLOOKUP(A73,'2019-2020'!$A$2:$Z$177,8,FALSE))-1</f>
        <v>-0.1428571428571429</v>
      </c>
      <c r="I73" s="25">
        <f>VLOOKUP(A73,'2020-2021'!$A$2:$Z$177,11,FALSE)/Table1[[#This Row],[2020 
Enrollment]]</f>
        <v>0.37061929908785407</v>
      </c>
      <c r="J73" s="25">
        <f>(VLOOKUP(A73,'2020-2021'!$A$2:$Z$177,11,FALSE))/(VLOOKUP(A73,'2019-2020'!$A$2:$Z$177,11,FALSE))-1</f>
        <v>5.034013605442178E-2</v>
      </c>
      <c r="K73" s="25">
        <f>VLOOKUP(A73,'2020-2021'!$A$2:$Z$177,14,FALSE)/Table1[[#This Row],[2020 
Enrollment]]</f>
        <v>0.3082093134901584</v>
      </c>
      <c r="L73" s="25">
        <f>(VLOOKUP(A73,'2020-2021'!$A$2:$Z$177,14,FALSE))/(VLOOKUP(A73,'2019-2020'!$A$2:$Z$177,14,FALSE))-1</f>
        <v>-8.2857142857142851E-2</v>
      </c>
      <c r="M73" s="25">
        <f>VLOOKUP(A73,'2020-2021'!$A$2:$Z$177,17,FALSE)/Table1[[#This Row],[2020 
Enrollment]]</f>
        <v>1.9203072491598655E-3</v>
      </c>
      <c r="N73" s="25">
        <f>(VLOOKUP(A73,'2020-2021'!$A$2:$Z$177,17,FALSE))/(VLOOKUP(A73,'2019-2020'!$A$2:$Z$177,17,FALSE))-1</f>
        <v>0</v>
      </c>
      <c r="O73" s="25">
        <f>VLOOKUP(A73,'2020-2021'!$A$2:$Z$177,20,FALSE)/Table1[[#This Row],[2020 
Enrollment]]</f>
        <v>0.23139702352376379</v>
      </c>
      <c r="P73" s="25">
        <f>(VLOOKUP(A73,'2020-2021'!$A$2:$Z$177,20,FALSE))/(VLOOKUP(A73,'2019-2020'!$A$2:$Z$177,20,FALSE))-1</f>
        <v>-0.11233885819521183</v>
      </c>
    </row>
    <row r="74" spans="1:16" x14ac:dyDescent="0.45">
      <c r="A74" s="1">
        <v>571</v>
      </c>
      <c r="B74" t="str">
        <f>VLOOKUP(A74,'2020-2021'!$A$2:$Z$177,2,FALSE)</f>
        <v>Irwin Academic Center</v>
      </c>
      <c r="C74" s="22">
        <f>VLOOKUP(A74,'2019-2020'!$A$2:$Z$177,26,FALSE)</f>
        <v>365</v>
      </c>
      <c r="D74" s="22">
        <f>VLOOKUP(A74,'2020-2021'!$A$2:$Z$177,26,FALSE)</f>
        <v>373</v>
      </c>
      <c r="E74" s="15">
        <f t="shared" si="4"/>
        <v>8</v>
      </c>
      <c r="F74" s="20">
        <f t="shared" si="5"/>
        <v>2.1917808219178082E-2</v>
      </c>
      <c r="G74" s="25">
        <f>VLOOKUP(A74,'2020-2021'!$A$2:$Z$177,8,FALSE)/Table1[[#This Row],[2020 
Enrollment]]</f>
        <v>0.16085790884718498</v>
      </c>
      <c r="H74" s="25">
        <f>(VLOOKUP(A74,'2020-2021'!$A$2:$Z$177,8,FALSE))/(VLOOKUP(A74,'2019-2020'!$A$2:$Z$177,8,FALSE))-1</f>
        <v>0.17647058823529416</v>
      </c>
      <c r="I74" s="25">
        <f>VLOOKUP(A74,'2020-2021'!$A$2:$Z$177,11,FALSE)/Table1[[#This Row],[2020 
Enrollment]]</f>
        <v>8.3109919571045576E-2</v>
      </c>
      <c r="J74" s="25">
        <f>(VLOOKUP(A74,'2020-2021'!$A$2:$Z$177,11,FALSE))/(VLOOKUP(A74,'2019-2020'!$A$2:$Z$177,11,FALSE))-1</f>
        <v>-0.18421052631578949</v>
      </c>
      <c r="K74" s="25">
        <f>VLOOKUP(A74,'2020-2021'!$A$2:$Z$177,14,FALSE)/Table1[[#This Row],[2020 
Enrollment]]</f>
        <v>0.51206434316353888</v>
      </c>
      <c r="L74" s="25">
        <f>(VLOOKUP(A74,'2020-2021'!$A$2:$Z$177,14,FALSE))/(VLOOKUP(A74,'2019-2020'!$A$2:$Z$177,14,FALSE))-1</f>
        <v>8.5227272727272707E-2</v>
      </c>
      <c r="M74" s="25">
        <f>VLOOKUP(A74,'2020-2021'!$A$2:$Z$177,17,FALSE)/Table1[[#This Row],[2020 
Enrollment]]</f>
        <v>0</v>
      </c>
      <c r="N74" s="25" t="e">
        <f>(VLOOKUP(A74,'2020-2021'!$A$2:$Z$177,17,FALSE))/(VLOOKUP(A74,'2019-2020'!$A$2:$Z$177,17,FALSE))-1</f>
        <v>#DIV/0!</v>
      </c>
      <c r="O74" s="25">
        <f>VLOOKUP(A74,'2020-2021'!$A$2:$Z$177,20,FALSE)/Table1[[#This Row],[2020 
Enrollment]]</f>
        <v>0.20375335120643431</v>
      </c>
      <c r="P74" s="25">
        <f>(VLOOKUP(A74,'2020-2021'!$A$2:$Z$177,20,FALSE))/(VLOOKUP(A74,'2019-2020'!$A$2:$Z$177,20,FALSE))-1</f>
        <v>-0.11627906976744184</v>
      </c>
    </row>
    <row r="75" spans="1:16" x14ac:dyDescent="0.45">
      <c r="A75" s="1">
        <v>478</v>
      </c>
      <c r="B75" t="str">
        <f>VLOOKUP(A75,'2020-2021'!$A$2:$Z$177,2,FALSE)</f>
        <v>J H Gunn Elementary</v>
      </c>
      <c r="C75" s="22">
        <f>VLOOKUP(A75,'2019-2020'!$A$2:$Z$177,26,FALSE)</f>
        <v>740</v>
      </c>
      <c r="D75" s="22">
        <f>VLOOKUP(A75,'2020-2021'!$A$2:$Z$177,26,FALSE)</f>
        <v>652</v>
      </c>
      <c r="E75" s="15">
        <f t="shared" si="4"/>
        <v>-88</v>
      </c>
      <c r="F75" s="20">
        <f t="shared" si="5"/>
        <v>-0.11891891891891893</v>
      </c>
      <c r="G75" s="25">
        <f>VLOOKUP(A75,'2020-2021'!$A$2:$Z$177,8,FALSE)/Table1[[#This Row],[2020 
Enrollment]]</f>
        <v>9.9693251533742325E-2</v>
      </c>
      <c r="H75" s="25">
        <f>(VLOOKUP(A75,'2020-2021'!$A$2:$Z$177,8,FALSE))/(VLOOKUP(A75,'2019-2020'!$A$2:$Z$177,8,FALSE))-1</f>
        <v>1.5625E-2</v>
      </c>
      <c r="I75" s="25">
        <f>VLOOKUP(A75,'2020-2021'!$A$2:$Z$177,11,FALSE)/Table1[[#This Row],[2020 
Enrollment]]</f>
        <v>0.4677914110429448</v>
      </c>
      <c r="J75" s="25">
        <f>(VLOOKUP(A75,'2020-2021'!$A$2:$Z$177,11,FALSE))/(VLOOKUP(A75,'2019-2020'!$A$2:$Z$177,11,FALSE))-1</f>
        <v>-9.4955489614243271E-2</v>
      </c>
      <c r="K75" s="25">
        <f>VLOOKUP(A75,'2020-2021'!$A$2:$Z$177,14,FALSE)/Table1[[#This Row],[2020 
Enrollment]]</f>
        <v>0.36503067484662577</v>
      </c>
      <c r="L75" s="25">
        <f>(VLOOKUP(A75,'2020-2021'!$A$2:$Z$177,14,FALSE))/(VLOOKUP(A75,'2019-2020'!$A$2:$Z$177,14,FALSE))-1</f>
        <v>-0.1469534050179212</v>
      </c>
      <c r="M75" s="25">
        <f>VLOOKUP(A75,'2020-2021'!$A$2:$Z$177,17,FALSE)/Table1[[#This Row],[2020 
Enrollment]]</f>
        <v>0</v>
      </c>
      <c r="N75" s="25" t="e">
        <f>(VLOOKUP(A75,'2020-2021'!$A$2:$Z$177,17,FALSE))/(VLOOKUP(A75,'2019-2020'!$A$2:$Z$177,17,FALSE))-1</f>
        <v>#DIV/0!</v>
      </c>
      <c r="O75" s="25">
        <f>VLOOKUP(A75,'2020-2021'!$A$2:$Z$177,20,FALSE)/Table1[[#This Row],[2020 
Enrollment]]</f>
        <v>4.7546012269938653E-2</v>
      </c>
      <c r="P75" s="25">
        <f>(VLOOKUP(A75,'2020-2021'!$A$2:$Z$177,20,FALSE))/(VLOOKUP(A75,'2019-2020'!$A$2:$Z$177,20,FALSE))-1</f>
        <v>-0.27906976744186052</v>
      </c>
    </row>
    <row r="76" spans="1:16" x14ac:dyDescent="0.45">
      <c r="A76" s="1">
        <v>305</v>
      </c>
      <c r="B76" t="str">
        <f>VLOOKUP(A76,'2020-2021'!$A$2:$Z$177,2,FALSE)</f>
        <v>J M Alexander Middle</v>
      </c>
      <c r="C76" s="22">
        <f>VLOOKUP(A76,'2019-2020'!$A$2:$Z$177,26,FALSE)</f>
        <v>964</v>
      </c>
      <c r="D76" s="22">
        <f>VLOOKUP(A76,'2020-2021'!$A$2:$Z$177,26,FALSE)</f>
        <v>938</v>
      </c>
      <c r="E76" s="15">
        <f t="shared" si="4"/>
        <v>-26</v>
      </c>
      <c r="F76" s="20">
        <f t="shared" si="5"/>
        <v>-2.6970954356846474E-2</v>
      </c>
      <c r="G76" s="25">
        <f>VLOOKUP(A76,'2020-2021'!$A$2:$Z$177,8,FALSE)/Table1[[#This Row],[2020 
Enrollment]]</f>
        <v>3.3049040511727079E-2</v>
      </c>
      <c r="H76" s="25">
        <f>(VLOOKUP(A76,'2020-2021'!$A$2:$Z$177,8,FALSE))/(VLOOKUP(A76,'2019-2020'!$A$2:$Z$177,8,FALSE))-1</f>
        <v>-0.20512820512820518</v>
      </c>
      <c r="I76" s="25">
        <f>VLOOKUP(A76,'2020-2021'!$A$2:$Z$177,11,FALSE)/Table1[[#This Row],[2020 
Enrollment]]</f>
        <v>0.27078891257995735</v>
      </c>
      <c r="J76" s="25">
        <f>(VLOOKUP(A76,'2020-2021'!$A$2:$Z$177,11,FALSE))/(VLOOKUP(A76,'2019-2020'!$A$2:$Z$177,11,FALSE))-1</f>
        <v>4.0983606557376984E-2</v>
      </c>
      <c r="K76" s="25">
        <f>VLOOKUP(A76,'2020-2021'!$A$2:$Z$177,14,FALSE)/Table1[[#This Row],[2020 
Enrollment]]</f>
        <v>0.5714285714285714</v>
      </c>
      <c r="L76" s="25">
        <f>(VLOOKUP(A76,'2020-2021'!$A$2:$Z$177,14,FALSE))/(VLOOKUP(A76,'2019-2020'!$A$2:$Z$177,14,FALSE))-1</f>
        <v>1.7077798861480087E-2</v>
      </c>
      <c r="M76" s="25">
        <f>VLOOKUP(A76,'2020-2021'!$A$2:$Z$177,17,FALSE)/Table1[[#This Row],[2020 
Enrollment]]</f>
        <v>0</v>
      </c>
      <c r="N76" s="25">
        <f>(VLOOKUP(A76,'2020-2021'!$A$2:$Z$177,17,FALSE))/(VLOOKUP(A76,'2019-2020'!$A$2:$Z$177,17,FALSE))-1</f>
        <v>-1</v>
      </c>
      <c r="O76" s="25">
        <f>VLOOKUP(A76,'2020-2021'!$A$2:$Z$177,20,FALSE)/Table1[[#This Row],[2020 
Enrollment]]</f>
        <v>9.3816631130063971E-2</v>
      </c>
      <c r="P76" s="25">
        <f>(VLOOKUP(A76,'2020-2021'!$A$2:$Z$177,20,FALSE))/(VLOOKUP(A76,'2019-2020'!$A$2:$Z$177,20,FALSE))-1</f>
        <v>-0.30708661417322836</v>
      </c>
    </row>
    <row r="77" spans="1:16" x14ac:dyDescent="0.45">
      <c r="A77" s="1">
        <v>582</v>
      </c>
      <c r="B77" t="str">
        <f>VLOOKUP(A77,'2020-2021'!$A$2:$Z$177,2,FALSE)</f>
        <v>J T Williams Secondary Montessori</v>
      </c>
      <c r="C77" s="22">
        <f>VLOOKUP(A77,'2019-2020'!$A$2:$Z$177,26,FALSE)</f>
        <v>273</v>
      </c>
      <c r="D77" s="22">
        <f>VLOOKUP(A77,'2020-2021'!$A$2:$Z$177,26,FALSE)</f>
        <v>323</v>
      </c>
      <c r="E77" s="15">
        <f t="shared" si="4"/>
        <v>50</v>
      </c>
      <c r="F77" s="20">
        <f t="shared" si="5"/>
        <v>0.18315018315018314</v>
      </c>
      <c r="G77" s="25">
        <f>VLOOKUP(A77,'2020-2021'!$A$2:$Z$177,8,FALSE)/Table1[[#This Row],[2020 
Enrollment]]</f>
        <v>1.8575851393188854E-2</v>
      </c>
      <c r="H77" s="25">
        <f>(VLOOKUP(A77,'2020-2021'!$A$2:$Z$177,8,FALSE))/(VLOOKUP(A77,'2019-2020'!$A$2:$Z$177,8,FALSE))-1</f>
        <v>0.19999999999999996</v>
      </c>
      <c r="I77" s="25">
        <f>VLOOKUP(A77,'2020-2021'!$A$2:$Z$177,11,FALSE)/Table1[[#This Row],[2020 
Enrollment]]</f>
        <v>8.3591331269349839E-2</v>
      </c>
      <c r="J77" s="25">
        <f>(VLOOKUP(A77,'2020-2021'!$A$2:$Z$177,11,FALSE))/(VLOOKUP(A77,'2019-2020'!$A$2:$Z$177,11,FALSE))-1</f>
        <v>0.6875</v>
      </c>
      <c r="K77" s="25">
        <f>VLOOKUP(A77,'2020-2021'!$A$2:$Z$177,14,FALSE)/Table1[[#This Row],[2020 
Enrollment]]</f>
        <v>0.24148606811145512</v>
      </c>
      <c r="L77" s="25">
        <f>(VLOOKUP(A77,'2020-2021'!$A$2:$Z$177,14,FALSE))/(VLOOKUP(A77,'2019-2020'!$A$2:$Z$177,14,FALSE))-1</f>
        <v>0.21875</v>
      </c>
      <c r="M77" s="25">
        <f>VLOOKUP(A77,'2020-2021'!$A$2:$Z$177,17,FALSE)/Table1[[#This Row],[2020 
Enrollment]]</f>
        <v>0</v>
      </c>
      <c r="N77" s="25" t="e">
        <f>(VLOOKUP(A77,'2020-2021'!$A$2:$Z$177,17,FALSE))/(VLOOKUP(A77,'2019-2020'!$A$2:$Z$177,17,FALSE))-1</f>
        <v>#DIV/0!</v>
      </c>
      <c r="O77" s="25">
        <f>VLOOKUP(A77,'2020-2021'!$A$2:$Z$177,20,FALSE)/Table1[[#This Row],[2020 
Enrollment]]</f>
        <v>0.63157894736842102</v>
      </c>
      <c r="P77" s="25">
        <f>(VLOOKUP(A77,'2020-2021'!$A$2:$Z$177,20,FALSE))/(VLOOKUP(A77,'2019-2020'!$A$2:$Z$177,20,FALSE))-1</f>
        <v>0.10869565217391308</v>
      </c>
    </row>
    <row r="78" spans="1:16" x14ac:dyDescent="0.45">
      <c r="A78" s="1">
        <v>433</v>
      </c>
      <c r="B78" t="str">
        <f>VLOOKUP(A78,'2020-2021'!$A$2:$Z$177,2,FALSE)</f>
        <v>J.V. Washam Elementary</v>
      </c>
      <c r="C78" s="22">
        <f>VLOOKUP(A78,'2019-2020'!$A$2:$Z$177,26,FALSE)</f>
        <v>1070</v>
      </c>
      <c r="D78" s="22">
        <f>VLOOKUP(A78,'2020-2021'!$A$2:$Z$177,26,FALSE)</f>
        <v>917</v>
      </c>
      <c r="E78" s="15">
        <f t="shared" si="4"/>
        <v>-153</v>
      </c>
      <c r="F78" s="20">
        <f t="shared" si="5"/>
        <v>-0.14299065420560747</v>
      </c>
      <c r="G78" s="25">
        <f>VLOOKUP(A78,'2020-2021'!$A$2:$Z$177,8,FALSE)/Table1[[#This Row],[2020 
Enrollment]]</f>
        <v>4.5801526717557252E-2</v>
      </c>
      <c r="H78" s="25">
        <f>(VLOOKUP(A78,'2020-2021'!$A$2:$Z$177,8,FALSE))/(VLOOKUP(A78,'2019-2020'!$A$2:$Z$177,8,FALSE))-1</f>
        <v>-2.3255813953488413E-2</v>
      </c>
      <c r="I78" s="25">
        <f>VLOOKUP(A78,'2020-2021'!$A$2:$Z$177,11,FALSE)/Table1[[#This Row],[2020 
Enrollment]]</f>
        <v>0.10905125408942203</v>
      </c>
      <c r="J78" s="25">
        <f>(VLOOKUP(A78,'2020-2021'!$A$2:$Z$177,11,FALSE))/(VLOOKUP(A78,'2019-2020'!$A$2:$Z$177,11,FALSE))-1</f>
        <v>-0.1071428571428571</v>
      </c>
      <c r="K78" s="25">
        <f>VLOOKUP(A78,'2020-2021'!$A$2:$Z$177,14,FALSE)/Table1[[#This Row],[2020 
Enrollment]]</f>
        <v>9.3784078516902944E-2</v>
      </c>
      <c r="L78" s="25">
        <f>(VLOOKUP(A78,'2020-2021'!$A$2:$Z$177,14,FALSE))/(VLOOKUP(A78,'2019-2020'!$A$2:$Z$177,14,FALSE))-1</f>
        <v>-0.11340206185567014</v>
      </c>
      <c r="M78" s="25">
        <f>VLOOKUP(A78,'2020-2021'!$A$2:$Z$177,17,FALSE)/Table1[[#This Row],[2020 
Enrollment]]</f>
        <v>2.1810250817884407E-3</v>
      </c>
      <c r="N78" s="25">
        <f>(VLOOKUP(A78,'2020-2021'!$A$2:$Z$177,17,FALSE))/(VLOOKUP(A78,'2019-2020'!$A$2:$Z$177,17,FALSE))-1</f>
        <v>0</v>
      </c>
      <c r="O78" s="25">
        <f>VLOOKUP(A78,'2020-2021'!$A$2:$Z$177,20,FALSE)/Table1[[#This Row],[2020 
Enrollment]]</f>
        <v>0.70774263904034895</v>
      </c>
      <c r="P78" s="25">
        <f>(VLOOKUP(A78,'2020-2021'!$A$2:$Z$177,20,FALSE))/(VLOOKUP(A78,'2019-2020'!$A$2:$Z$177,20,FALSE))-1</f>
        <v>-0.16580976863753216</v>
      </c>
    </row>
    <row r="79" spans="1:16" x14ac:dyDescent="0.45">
      <c r="A79" s="1">
        <v>428</v>
      </c>
      <c r="B79" t="str">
        <f>VLOOKUP(A79,'2020-2021'!$A$2:$Z$177,2,FALSE)</f>
        <v>James Martin Middle</v>
      </c>
      <c r="C79" s="22">
        <f>VLOOKUP(A79,'2019-2020'!$A$2:$Z$177,26,FALSE)</f>
        <v>725</v>
      </c>
      <c r="D79" s="22">
        <f>VLOOKUP(A79,'2020-2021'!$A$2:$Z$177,26,FALSE)</f>
        <v>681</v>
      </c>
      <c r="E79" s="15">
        <f t="shared" si="4"/>
        <v>-44</v>
      </c>
      <c r="F79" s="20">
        <f t="shared" si="5"/>
        <v>-6.0689655172413794E-2</v>
      </c>
      <c r="G79" s="25">
        <f>VLOOKUP(A79,'2020-2021'!$A$2:$Z$177,8,FALSE)/Table1[[#This Row],[2020 
Enrollment]]</f>
        <v>1.4684287812041116E-2</v>
      </c>
      <c r="H79" s="25">
        <f>(VLOOKUP(A79,'2020-2021'!$A$2:$Z$177,8,FALSE))/(VLOOKUP(A79,'2019-2020'!$A$2:$Z$177,8,FALSE))-1</f>
        <v>-0.44444444444444442</v>
      </c>
      <c r="I79" s="25">
        <f>VLOOKUP(A79,'2020-2021'!$A$2:$Z$177,11,FALSE)/Table1[[#This Row],[2020 
Enrollment]]</f>
        <v>0.30837004405286345</v>
      </c>
      <c r="J79" s="25">
        <f>(VLOOKUP(A79,'2020-2021'!$A$2:$Z$177,11,FALSE))/(VLOOKUP(A79,'2019-2020'!$A$2:$Z$177,11,FALSE))-1</f>
        <v>-8.2969432314410452E-2</v>
      </c>
      <c r="K79" s="25">
        <f>VLOOKUP(A79,'2020-2021'!$A$2:$Z$177,14,FALSE)/Table1[[#This Row],[2020 
Enrollment]]</f>
        <v>0.61527165932452277</v>
      </c>
      <c r="L79" s="25">
        <f>(VLOOKUP(A79,'2020-2021'!$A$2:$Z$177,14,FALSE))/(VLOOKUP(A79,'2019-2020'!$A$2:$Z$177,14,FALSE))-1</f>
        <v>-1.4117647058823568E-2</v>
      </c>
      <c r="M79" s="25">
        <f>VLOOKUP(A79,'2020-2021'!$A$2:$Z$177,17,FALSE)/Table1[[#This Row],[2020 
Enrollment]]</f>
        <v>4.4052863436123352E-3</v>
      </c>
      <c r="N79" s="25">
        <f>(VLOOKUP(A79,'2020-2021'!$A$2:$Z$177,17,FALSE))/(VLOOKUP(A79,'2019-2020'!$A$2:$Z$177,17,FALSE))-1</f>
        <v>-0.25</v>
      </c>
      <c r="O79" s="25">
        <f>VLOOKUP(A79,'2020-2021'!$A$2:$Z$177,20,FALSE)/Table1[[#This Row],[2020 
Enrollment]]</f>
        <v>4.1116005873715125E-2</v>
      </c>
      <c r="P79" s="25">
        <f>(VLOOKUP(A79,'2020-2021'!$A$2:$Z$177,20,FALSE))/(VLOOKUP(A79,'2019-2020'!$A$2:$Z$177,20,FALSE))-1</f>
        <v>0.12000000000000011</v>
      </c>
    </row>
    <row r="80" spans="1:16" x14ac:dyDescent="0.45">
      <c r="A80" s="1">
        <v>431</v>
      </c>
      <c r="B80" t="str">
        <f>VLOOKUP(A80,'2020-2021'!$A$2:$Z$177,2,FALSE)</f>
        <v>Jay M Robinson Middle</v>
      </c>
      <c r="C80" s="22">
        <f>VLOOKUP(A80,'2019-2020'!$A$2:$Z$177,26,FALSE)</f>
        <v>1215</v>
      </c>
      <c r="D80" s="22">
        <f>VLOOKUP(A80,'2020-2021'!$A$2:$Z$177,26,FALSE)</f>
        <v>1268</v>
      </c>
      <c r="E80" s="15">
        <f t="shared" si="4"/>
        <v>53</v>
      </c>
      <c r="F80" s="20">
        <f t="shared" si="5"/>
        <v>4.3621399176954734E-2</v>
      </c>
      <c r="G80" s="25">
        <f>VLOOKUP(A80,'2020-2021'!$A$2:$Z$177,8,FALSE)/Table1[[#This Row],[2020 
Enrollment]]</f>
        <v>0.26813880126182965</v>
      </c>
      <c r="H80" s="25">
        <f>(VLOOKUP(A80,'2020-2021'!$A$2:$Z$177,8,FALSE))/(VLOOKUP(A80,'2019-2020'!$A$2:$Z$177,8,FALSE))-1</f>
        <v>0.10389610389610393</v>
      </c>
      <c r="I80" s="25">
        <f>VLOOKUP(A80,'2020-2021'!$A$2:$Z$177,11,FALSE)/Table1[[#This Row],[2020 
Enrollment]]</f>
        <v>8.5962145110410101E-2</v>
      </c>
      <c r="J80" s="25">
        <f>(VLOOKUP(A80,'2020-2021'!$A$2:$Z$177,11,FALSE))/(VLOOKUP(A80,'2019-2020'!$A$2:$Z$177,11,FALSE))-1</f>
        <v>1.8691588785046731E-2</v>
      </c>
      <c r="K80" s="25">
        <f>VLOOKUP(A80,'2020-2021'!$A$2:$Z$177,14,FALSE)/Table1[[#This Row],[2020 
Enrollment]]</f>
        <v>0.10094637223974763</v>
      </c>
      <c r="L80" s="25">
        <f>(VLOOKUP(A80,'2020-2021'!$A$2:$Z$177,14,FALSE))/(VLOOKUP(A80,'2019-2020'!$A$2:$Z$177,14,FALSE))-1</f>
        <v>0.25490196078431371</v>
      </c>
      <c r="M80" s="25">
        <f>VLOOKUP(A80,'2020-2021'!$A$2:$Z$177,17,FALSE)/Table1[[#This Row],[2020 
Enrollment]]</f>
        <v>1.5772870662460567E-3</v>
      </c>
      <c r="N80" s="25">
        <f>(VLOOKUP(A80,'2020-2021'!$A$2:$Z$177,17,FALSE))/(VLOOKUP(A80,'2019-2020'!$A$2:$Z$177,17,FALSE))-1</f>
        <v>1</v>
      </c>
      <c r="O80" s="25">
        <f>VLOOKUP(A80,'2020-2021'!$A$2:$Z$177,20,FALSE)/Table1[[#This Row],[2020 
Enrollment]]</f>
        <v>0.51419558359621453</v>
      </c>
      <c r="P80" s="25">
        <f>(VLOOKUP(A80,'2020-2021'!$A$2:$Z$177,20,FALSE))/(VLOOKUP(A80,'2019-2020'!$A$2:$Z$177,20,FALSE))-1</f>
        <v>-1.9548872180451093E-2</v>
      </c>
    </row>
    <row r="81" spans="1:16" x14ac:dyDescent="0.45">
      <c r="A81" s="1">
        <v>432</v>
      </c>
      <c r="B81" t="str">
        <f>VLOOKUP(A81,'2020-2021'!$A$2:$Z$177,2,FALSE)</f>
        <v>Joseph W Grier Academy</v>
      </c>
      <c r="C81" s="22">
        <f>VLOOKUP(A81,'2019-2020'!$A$2:$Z$177,26,FALSE)</f>
        <v>747</v>
      </c>
      <c r="D81" s="22">
        <f>VLOOKUP(A81,'2020-2021'!$A$2:$Z$177,26,FALSE)</f>
        <v>713</v>
      </c>
      <c r="E81" s="15">
        <f t="shared" si="4"/>
        <v>-34</v>
      </c>
      <c r="F81" s="20">
        <f t="shared" si="5"/>
        <v>-4.5515394912985271E-2</v>
      </c>
      <c r="G81" s="25">
        <f>VLOOKUP(A81,'2020-2021'!$A$2:$Z$177,8,FALSE)/Table1[[#This Row],[2020 
Enrollment]]</f>
        <v>5.6100981767180924E-2</v>
      </c>
      <c r="H81" s="25">
        <f>(VLOOKUP(A81,'2020-2021'!$A$2:$Z$177,8,FALSE))/(VLOOKUP(A81,'2019-2020'!$A$2:$Z$177,8,FALSE))-1</f>
        <v>0</v>
      </c>
      <c r="I81" s="25">
        <f>VLOOKUP(A81,'2020-2021'!$A$2:$Z$177,11,FALSE)/Table1[[#This Row],[2020 
Enrollment]]</f>
        <v>0.44600280504908835</v>
      </c>
      <c r="J81" s="25">
        <f>(VLOOKUP(A81,'2020-2021'!$A$2:$Z$177,11,FALSE))/(VLOOKUP(A81,'2019-2020'!$A$2:$Z$177,11,FALSE))-1</f>
        <v>3.5830618892508159E-2</v>
      </c>
      <c r="K81" s="25">
        <f>VLOOKUP(A81,'2020-2021'!$A$2:$Z$177,14,FALSE)/Table1[[#This Row],[2020 
Enrollment]]</f>
        <v>0.42917251051893407</v>
      </c>
      <c r="L81" s="25">
        <f>(VLOOKUP(A81,'2020-2021'!$A$2:$Z$177,14,FALSE))/(VLOOKUP(A81,'2019-2020'!$A$2:$Z$177,14,FALSE))-1</f>
        <v>-9.7345132743362872E-2</v>
      </c>
      <c r="M81" s="25">
        <f>VLOOKUP(A81,'2020-2021'!$A$2:$Z$177,17,FALSE)/Table1[[#This Row],[2020 
Enrollment]]</f>
        <v>2.8050490883590462E-3</v>
      </c>
      <c r="N81" s="25">
        <f>(VLOOKUP(A81,'2020-2021'!$A$2:$Z$177,17,FALSE))/(VLOOKUP(A81,'2019-2020'!$A$2:$Z$177,17,FALSE))-1</f>
        <v>-0.5</v>
      </c>
      <c r="O81" s="25">
        <f>VLOOKUP(A81,'2020-2021'!$A$2:$Z$177,20,FALSE)/Table1[[#This Row],[2020 
Enrollment]]</f>
        <v>4.3478260869565216E-2</v>
      </c>
      <c r="P81" s="25">
        <f>(VLOOKUP(A81,'2020-2021'!$A$2:$Z$177,20,FALSE))/(VLOOKUP(A81,'2019-2020'!$A$2:$Z$177,20,FALSE))-1</f>
        <v>-0.13888888888888884</v>
      </c>
    </row>
    <row r="82" spans="1:16" x14ac:dyDescent="0.45">
      <c r="A82" s="1">
        <v>434</v>
      </c>
      <c r="B82" t="str">
        <f>VLOOKUP(A82,'2020-2021'!$A$2:$Z$177,2,FALSE)</f>
        <v>Kennedy Middle</v>
      </c>
      <c r="C82" s="22">
        <f>VLOOKUP(A82,'2019-2020'!$A$2:$Z$177,26,FALSE)</f>
        <v>1061</v>
      </c>
      <c r="D82" s="22">
        <f>VLOOKUP(A82,'2020-2021'!$A$2:$Z$177,26,FALSE)</f>
        <v>1034</v>
      </c>
      <c r="E82" s="15">
        <f t="shared" si="4"/>
        <v>-27</v>
      </c>
      <c r="F82" s="20">
        <f t="shared" si="5"/>
        <v>-2.5447690857681431E-2</v>
      </c>
      <c r="G82" s="25">
        <f>VLOOKUP(A82,'2020-2021'!$A$2:$Z$177,8,FALSE)/Table1[[#This Row],[2020 
Enrollment]]</f>
        <v>6.9632495164410058E-2</v>
      </c>
      <c r="H82" s="25">
        <f>(VLOOKUP(A82,'2020-2021'!$A$2:$Z$177,8,FALSE))/(VLOOKUP(A82,'2019-2020'!$A$2:$Z$177,8,FALSE))-1</f>
        <v>0.30909090909090908</v>
      </c>
      <c r="I82" s="25">
        <f>VLOOKUP(A82,'2020-2021'!$A$2:$Z$177,11,FALSE)/Table1[[#This Row],[2020 
Enrollment]]</f>
        <v>0.38684719535783363</v>
      </c>
      <c r="J82" s="25">
        <f>(VLOOKUP(A82,'2020-2021'!$A$2:$Z$177,11,FALSE))/(VLOOKUP(A82,'2019-2020'!$A$2:$Z$177,11,FALSE))-1</f>
        <v>7.5566750629723067E-3</v>
      </c>
      <c r="K82" s="25">
        <f>VLOOKUP(A82,'2020-2021'!$A$2:$Z$177,14,FALSE)/Table1[[#This Row],[2020 
Enrollment]]</f>
        <v>0.39845261121856868</v>
      </c>
      <c r="L82" s="25">
        <f>(VLOOKUP(A82,'2020-2021'!$A$2:$Z$177,14,FALSE))/(VLOOKUP(A82,'2019-2020'!$A$2:$Z$177,14,FALSE))-1</f>
        <v>-8.4444444444444433E-2</v>
      </c>
      <c r="M82" s="25">
        <f>VLOOKUP(A82,'2020-2021'!$A$2:$Z$177,17,FALSE)/Table1[[#This Row],[2020 
Enrollment]]</f>
        <v>9.6711798839458415E-4</v>
      </c>
      <c r="N82" s="25">
        <f>(VLOOKUP(A82,'2020-2021'!$A$2:$Z$177,17,FALSE))/(VLOOKUP(A82,'2019-2020'!$A$2:$Z$177,17,FALSE))-1</f>
        <v>-0.5</v>
      </c>
      <c r="O82" s="25">
        <f>VLOOKUP(A82,'2020-2021'!$A$2:$Z$177,20,FALSE)/Table1[[#This Row],[2020 
Enrollment]]</f>
        <v>0.11798839458413926</v>
      </c>
      <c r="P82" s="25">
        <f>(VLOOKUP(A82,'2020-2021'!$A$2:$Z$177,20,FALSE))/(VLOOKUP(A82,'2019-2020'!$A$2:$Z$177,20,FALSE))-1</f>
        <v>-6.8702290076335881E-2</v>
      </c>
    </row>
    <row r="83" spans="1:16" x14ac:dyDescent="0.45">
      <c r="A83" s="1">
        <v>436</v>
      </c>
      <c r="B83" t="str">
        <f>VLOOKUP(A83,'2020-2021'!$A$2:$Z$177,2,FALSE)</f>
        <v>Lake Wylie Elementary</v>
      </c>
      <c r="C83" s="22">
        <f>VLOOKUP(A83,'2019-2020'!$A$2:$Z$177,26,FALSE)</f>
        <v>595</v>
      </c>
      <c r="D83" s="22">
        <f>VLOOKUP(A83,'2020-2021'!$A$2:$Z$177,26,FALSE)</f>
        <v>527</v>
      </c>
      <c r="E83" s="15">
        <f t="shared" si="4"/>
        <v>-68</v>
      </c>
      <c r="F83" s="20">
        <f t="shared" si="5"/>
        <v>-0.11428571428571428</v>
      </c>
      <c r="G83" s="25">
        <f>VLOOKUP(A83,'2020-2021'!$A$2:$Z$177,8,FALSE)/Table1[[#This Row],[2020 
Enrollment]]</f>
        <v>5.6925996204933584E-2</v>
      </c>
      <c r="H83" s="25">
        <f>(VLOOKUP(A83,'2020-2021'!$A$2:$Z$177,8,FALSE))/(VLOOKUP(A83,'2019-2020'!$A$2:$Z$177,8,FALSE))-1</f>
        <v>-0.23076923076923073</v>
      </c>
      <c r="I83" s="25">
        <f>VLOOKUP(A83,'2020-2021'!$A$2:$Z$177,11,FALSE)/Table1[[#This Row],[2020 
Enrollment]]</f>
        <v>0.33776091081593929</v>
      </c>
      <c r="J83" s="25">
        <f>(VLOOKUP(A83,'2020-2021'!$A$2:$Z$177,11,FALSE))/(VLOOKUP(A83,'2019-2020'!$A$2:$Z$177,11,FALSE))-1</f>
        <v>-9.1836734693877542E-2</v>
      </c>
      <c r="K83" s="25">
        <f>VLOOKUP(A83,'2020-2021'!$A$2:$Z$177,14,FALSE)/Table1[[#This Row],[2020 
Enrollment]]</f>
        <v>0.43263757115749524</v>
      </c>
      <c r="L83" s="25">
        <f>(VLOOKUP(A83,'2020-2021'!$A$2:$Z$177,14,FALSE))/(VLOOKUP(A83,'2019-2020'!$A$2:$Z$177,14,FALSE))-1</f>
        <v>-0.10236220472440949</v>
      </c>
      <c r="M83" s="25">
        <f>VLOOKUP(A83,'2020-2021'!$A$2:$Z$177,17,FALSE)/Table1[[#This Row],[2020 
Enrollment]]</f>
        <v>0</v>
      </c>
      <c r="N83" s="25">
        <f>(VLOOKUP(A83,'2020-2021'!$A$2:$Z$177,17,FALSE))/(VLOOKUP(A83,'2019-2020'!$A$2:$Z$177,17,FALSE))-1</f>
        <v>-1</v>
      </c>
      <c r="O83" s="25">
        <f>VLOOKUP(A83,'2020-2021'!$A$2:$Z$177,20,FALSE)/Table1[[#This Row],[2020 
Enrollment]]</f>
        <v>0.1157495256166983</v>
      </c>
      <c r="P83" s="25">
        <f>(VLOOKUP(A83,'2020-2021'!$A$2:$Z$177,20,FALSE))/(VLOOKUP(A83,'2019-2020'!$A$2:$Z$177,20,FALSE))-1</f>
        <v>-0.20779220779220775</v>
      </c>
    </row>
    <row r="84" spans="1:16" x14ac:dyDescent="0.45">
      <c r="A84" s="1">
        <v>438</v>
      </c>
      <c r="B84" t="str">
        <f>VLOOKUP(A84,'2020-2021'!$A$2:$Z$177,2,FALSE)</f>
        <v>Lansdowne Elementary</v>
      </c>
      <c r="C84" s="22">
        <f>VLOOKUP(A84,'2019-2020'!$A$2:$Z$177,26,FALSE)</f>
        <v>554</v>
      </c>
      <c r="D84" s="22">
        <f>VLOOKUP(A84,'2020-2021'!$A$2:$Z$177,26,FALSE)</f>
        <v>506</v>
      </c>
      <c r="E84" s="15">
        <f t="shared" si="4"/>
        <v>-48</v>
      </c>
      <c r="F84" s="20">
        <f t="shared" si="5"/>
        <v>-8.6642599277978335E-2</v>
      </c>
      <c r="G84" s="25">
        <f>VLOOKUP(A84,'2020-2021'!$A$2:$Z$177,8,FALSE)/Table1[[#This Row],[2020 
Enrollment]]</f>
        <v>4.5454545454545456E-2</v>
      </c>
      <c r="H84" s="25">
        <f>(VLOOKUP(A84,'2020-2021'!$A$2:$Z$177,8,FALSE))/(VLOOKUP(A84,'2019-2020'!$A$2:$Z$177,8,FALSE))-1</f>
        <v>4.5454545454545414E-2</v>
      </c>
      <c r="I84" s="25">
        <f>VLOOKUP(A84,'2020-2021'!$A$2:$Z$177,11,FALSE)/Table1[[#This Row],[2020 
Enrollment]]</f>
        <v>0.14426877470355731</v>
      </c>
      <c r="J84" s="25">
        <f>(VLOOKUP(A84,'2020-2021'!$A$2:$Z$177,11,FALSE))/(VLOOKUP(A84,'2019-2020'!$A$2:$Z$177,11,FALSE))-1</f>
        <v>-6.4102564102564097E-2</v>
      </c>
      <c r="K84" s="25">
        <f>VLOOKUP(A84,'2020-2021'!$A$2:$Z$177,14,FALSE)/Table1[[#This Row],[2020 
Enrollment]]</f>
        <v>0.38142292490118579</v>
      </c>
      <c r="L84" s="25">
        <f>(VLOOKUP(A84,'2020-2021'!$A$2:$Z$177,14,FALSE))/(VLOOKUP(A84,'2019-2020'!$A$2:$Z$177,14,FALSE))-1</f>
        <v>-9.8130841121495282E-2</v>
      </c>
      <c r="M84" s="25">
        <f>VLOOKUP(A84,'2020-2021'!$A$2:$Z$177,17,FALSE)/Table1[[#This Row],[2020 
Enrollment]]</f>
        <v>0</v>
      </c>
      <c r="N84" s="25" t="e">
        <f>(VLOOKUP(A84,'2020-2021'!$A$2:$Z$177,17,FALSE))/(VLOOKUP(A84,'2019-2020'!$A$2:$Z$177,17,FALSE))-1</f>
        <v>#DIV/0!</v>
      </c>
      <c r="O84" s="25">
        <f>VLOOKUP(A84,'2020-2021'!$A$2:$Z$177,20,FALSE)/Table1[[#This Row],[2020 
Enrollment]]</f>
        <v>0.36956521739130432</v>
      </c>
      <c r="P84" s="25">
        <f>(VLOOKUP(A84,'2020-2021'!$A$2:$Z$177,20,FALSE))/(VLOOKUP(A84,'2019-2020'!$A$2:$Z$177,20,FALSE))-1</f>
        <v>-0.1220657276995305</v>
      </c>
    </row>
    <row r="85" spans="1:16" x14ac:dyDescent="0.45">
      <c r="A85" s="1">
        <v>408</v>
      </c>
      <c r="B85" t="str">
        <f>VLOOKUP(A85,'2020-2021'!$A$2:$Z$177,2,FALSE)</f>
        <v>Lawrence Orr Elementary</v>
      </c>
      <c r="C85" s="22">
        <f>VLOOKUP(A85,'2019-2020'!$A$2:$Z$177,26,FALSE)</f>
        <v>663</v>
      </c>
      <c r="D85" s="22">
        <f>VLOOKUP(A85,'2020-2021'!$A$2:$Z$177,26,FALSE)</f>
        <v>632</v>
      </c>
      <c r="E85" s="15">
        <f t="shared" si="4"/>
        <v>-31</v>
      </c>
      <c r="F85" s="20">
        <f t="shared" si="5"/>
        <v>-4.6757164404223228E-2</v>
      </c>
      <c r="G85" s="25">
        <f>VLOOKUP(A85,'2020-2021'!$A$2:$Z$177,8,FALSE)/Table1[[#This Row],[2020 
Enrollment]]</f>
        <v>8.5443037974683542E-2</v>
      </c>
      <c r="H85" s="25">
        <f>(VLOOKUP(A85,'2020-2021'!$A$2:$Z$177,8,FALSE))/(VLOOKUP(A85,'2019-2020'!$A$2:$Z$177,8,FALSE))-1</f>
        <v>-0.12903225806451613</v>
      </c>
      <c r="I85" s="25">
        <f>VLOOKUP(A85,'2020-2021'!$A$2:$Z$177,11,FALSE)/Table1[[#This Row],[2020 
Enrollment]]</f>
        <v>0.48101265822784811</v>
      </c>
      <c r="J85" s="25">
        <f>(VLOOKUP(A85,'2020-2021'!$A$2:$Z$177,11,FALSE))/(VLOOKUP(A85,'2019-2020'!$A$2:$Z$177,11,FALSE))-1</f>
        <v>-2.8753993610223683E-2</v>
      </c>
      <c r="K85" s="25">
        <f>VLOOKUP(A85,'2020-2021'!$A$2:$Z$177,14,FALSE)/Table1[[#This Row],[2020 
Enrollment]]</f>
        <v>0.37183544303797467</v>
      </c>
      <c r="L85" s="25">
        <f>(VLOOKUP(A85,'2020-2021'!$A$2:$Z$177,14,FALSE))/(VLOOKUP(A85,'2019-2020'!$A$2:$Z$177,14,FALSE))-1</f>
        <v>-3.2921810699588439E-2</v>
      </c>
      <c r="M85" s="25">
        <f>VLOOKUP(A85,'2020-2021'!$A$2:$Z$177,17,FALSE)/Table1[[#This Row],[2020 
Enrollment]]</f>
        <v>0</v>
      </c>
      <c r="N85" s="25">
        <f>(VLOOKUP(A85,'2020-2021'!$A$2:$Z$177,17,FALSE))/(VLOOKUP(A85,'2019-2020'!$A$2:$Z$177,17,FALSE))-1</f>
        <v>-1</v>
      </c>
      <c r="O85" s="25">
        <f>VLOOKUP(A85,'2020-2021'!$A$2:$Z$177,20,FALSE)/Table1[[#This Row],[2020 
Enrollment]]</f>
        <v>3.0063291139240507E-2</v>
      </c>
      <c r="P85" s="25">
        <f>(VLOOKUP(A85,'2020-2021'!$A$2:$Z$177,20,FALSE))/(VLOOKUP(A85,'2019-2020'!$A$2:$Z$177,20,FALSE))-1</f>
        <v>-5.0000000000000044E-2</v>
      </c>
    </row>
    <row r="86" spans="1:16" x14ac:dyDescent="0.45">
      <c r="A86" s="1">
        <v>440</v>
      </c>
      <c r="B86" t="str">
        <f>VLOOKUP(A86,'2020-2021'!$A$2:$Z$177,2,FALSE)</f>
        <v>Lebanon Road Elementary</v>
      </c>
      <c r="C86" s="22">
        <f>VLOOKUP(A86,'2019-2020'!$A$2:$Z$177,26,FALSE)</f>
        <v>712</v>
      </c>
      <c r="D86" s="22">
        <f>VLOOKUP(A86,'2020-2021'!$A$2:$Z$177,26,FALSE)</f>
        <v>701</v>
      </c>
      <c r="E86" s="15">
        <f t="shared" si="4"/>
        <v>-11</v>
      </c>
      <c r="F86" s="20">
        <f t="shared" si="5"/>
        <v>-1.5449438202247191E-2</v>
      </c>
      <c r="G86" s="25">
        <f>VLOOKUP(A86,'2020-2021'!$A$2:$Z$177,8,FALSE)/Table1[[#This Row],[2020 
Enrollment]]</f>
        <v>6.2767475035663337E-2</v>
      </c>
      <c r="H86" s="25">
        <f>(VLOOKUP(A86,'2020-2021'!$A$2:$Z$177,8,FALSE))/(VLOOKUP(A86,'2019-2020'!$A$2:$Z$177,8,FALSE))-1</f>
        <v>0.29411764705882359</v>
      </c>
      <c r="I86" s="25">
        <f>VLOOKUP(A86,'2020-2021'!$A$2:$Z$177,11,FALSE)/Table1[[#This Row],[2020 
Enrollment]]</f>
        <v>0.42368045649072755</v>
      </c>
      <c r="J86" s="25">
        <f>(VLOOKUP(A86,'2020-2021'!$A$2:$Z$177,11,FALSE))/(VLOOKUP(A86,'2019-2020'!$A$2:$Z$177,11,FALSE))-1</f>
        <v>-1.3289036544850474E-2</v>
      </c>
      <c r="K86" s="25">
        <f>VLOOKUP(A86,'2020-2021'!$A$2:$Z$177,14,FALSE)/Table1[[#This Row],[2020 
Enrollment]]</f>
        <v>0.38373751783166904</v>
      </c>
      <c r="L86" s="25">
        <f>(VLOOKUP(A86,'2020-2021'!$A$2:$Z$177,14,FALSE))/(VLOOKUP(A86,'2019-2020'!$A$2:$Z$177,14,FALSE))-1</f>
        <v>7.4906367041198685E-3</v>
      </c>
      <c r="M86" s="25">
        <f>VLOOKUP(A86,'2020-2021'!$A$2:$Z$177,17,FALSE)/Table1[[#This Row],[2020 
Enrollment]]</f>
        <v>2.8530670470756064E-3</v>
      </c>
      <c r="N86" s="25">
        <f>(VLOOKUP(A86,'2020-2021'!$A$2:$Z$177,17,FALSE))/(VLOOKUP(A86,'2019-2020'!$A$2:$Z$177,17,FALSE))-1</f>
        <v>0</v>
      </c>
      <c r="O86" s="25">
        <f>VLOOKUP(A86,'2020-2021'!$A$2:$Z$177,20,FALSE)/Table1[[#This Row],[2020 
Enrollment]]</f>
        <v>9.4151212553495012E-2</v>
      </c>
      <c r="P86" s="25">
        <f>(VLOOKUP(A86,'2020-2021'!$A$2:$Z$177,20,FALSE))/(VLOOKUP(A86,'2019-2020'!$A$2:$Z$177,20,FALSE))-1</f>
        <v>-0.13157894736842102</v>
      </c>
    </row>
    <row r="87" spans="1:16" x14ac:dyDescent="0.45">
      <c r="A87" s="1">
        <v>443</v>
      </c>
      <c r="B87" t="str">
        <f>VLOOKUP(A87,'2020-2021'!$A$2:$Z$177,2,FALSE)</f>
        <v>Levine Middle College High</v>
      </c>
      <c r="C87" s="22">
        <f>VLOOKUP(A87,'2019-2020'!$A$2:$Z$177,26,FALSE)</f>
        <v>232</v>
      </c>
      <c r="D87" s="22">
        <f>VLOOKUP(A87,'2020-2021'!$A$2:$Z$177,26,FALSE)</f>
        <v>241</v>
      </c>
      <c r="E87" s="15">
        <f t="shared" si="4"/>
        <v>9</v>
      </c>
      <c r="F87" s="20">
        <f t="shared" si="5"/>
        <v>3.8793103448275863E-2</v>
      </c>
      <c r="G87" s="25">
        <f>VLOOKUP(A87,'2020-2021'!$A$2:$Z$177,8,FALSE)/Table1[[#This Row],[2020 
Enrollment]]</f>
        <v>0.15767634854771784</v>
      </c>
      <c r="H87" s="25">
        <f>(VLOOKUP(A87,'2020-2021'!$A$2:$Z$177,8,FALSE))/(VLOOKUP(A87,'2019-2020'!$A$2:$Z$177,8,FALSE))-1</f>
        <v>0.58333333333333326</v>
      </c>
      <c r="I87" s="25">
        <f>VLOOKUP(A87,'2020-2021'!$A$2:$Z$177,11,FALSE)/Table1[[#This Row],[2020 
Enrollment]]</f>
        <v>6.6390041493775934E-2</v>
      </c>
      <c r="J87" s="25">
        <f>(VLOOKUP(A87,'2020-2021'!$A$2:$Z$177,11,FALSE))/(VLOOKUP(A87,'2019-2020'!$A$2:$Z$177,11,FALSE))-1</f>
        <v>0</v>
      </c>
      <c r="K87" s="25">
        <f>VLOOKUP(A87,'2020-2021'!$A$2:$Z$177,14,FALSE)/Table1[[#This Row],[2020 
Enrollment]]</f>
        <v>8.2987551867219914E-2</v>
      </c>
      <c r="L87" s="25">
        <f>(VLOOKUP(A87,'2020-2021'!$A$2:$Z$177,14,FALSE))/(VLOOKUP(A87,'2019-2020'!$A$2:$Z$177,14,FALSE))-1</f>
        <v>0</v>
      </c>
      <c r="M87" s="25">
        <f>VLOOKUP(A87,'2020-2021'!$A$2:$Z$177,17,FALSE)/Table1[[#This Row],[2020 
Enrollment]]</f>
        <v>0</v>
      </c>
      <c r="N87" s="25" t="e">
        <f>(VLOOKUP(A87,'2020-2021'!$A$2:$Z$177,17,FALSE))/(VLOOKUP(A87,'2019-2020'!$A$2:$Z$177,17,FALSE))-1</f>
        <v>#DIV/0!</v>
      </c>
      <c r="O87" s="25">
        <f>VLOOKUP(A87,'2020-2021'!$A$2:$Z$177,20,FALSE)/Table1[[#This Row],[2020 
Enrollment]]</f>
        <v>0.65145228215767637</v>
      </c>
      <c r="P87" s="25">
        <f>(VLOOKUP(A87,'2020-2021'!$A$2:$Z$177,20,FALSE))/(VLOOKUP(A87,'2019-2020'!$A$2:$Z$177,20,FALSE))-1</f>
        <v>6.4102564102563875E-3</v>
      </c>
    </row>
    <row r="88" spans="1:16" x14ac:dyDescent="0.45">
      <c r="A88" s="1">
        <v>444</v>
      </c>
      <c r="B88" t="str">
        <f>VLOOKUP(A88,'2020-2021'!$A$2:$Z$177,2,FALSE)</f>
        <v>Long Creek Elementary</v>
      </c>
      <c r="C88" s="22">
        <f>VLOOKUP(A88,'2019-2020'!$A$2:$Z$177,26,FALSE)</f>
        <v>528</v>
      </c>
      <c r="D88" s="22">
        <f>VLOOKUP(A88,'2020-2021'!$A$2:$Z$177,26,FALSE)</f>
        <v>512</v>
      </c>
      <c r="E88" s="15">
        <f t="shared" si="4"/>
        <v>-16</v>
      </c>
      <c r="F88" s="20">
        <f t="shared" si="5"/>
        <v>-3.0303030303030304E-2</v>
      </c>
      <c r="G88" s="25">
        <f>VLOOKUP(A88,'2020-2021'!$A$2:$Z$177,8,FALSE)/Table1[[#This Row],[2020 
Enrollment]]</f>
        <v>3.515625E-2</v>
      </c>
      <c r="H88" s="25">
        <f>(VLOOKUP(A88,'2020-2021'!$A$2:$Z$177,8,FALSE))/(VLOOKUP(A88,'2019-2020'!$A$2:$Z$177,8,FALSE))-1</f>
        <v>-0.18181818181818177</v>
      </c>
      <c r="I88" s="25">
        <f>VLOOKUP(A88,'2020-2021'!$A$2:$Z$177,11,FALSE)/Table1[[#This Row],[2020 
Enrollment]]</f>
        <v>0.169921875</v>
      </c>
      <c r="J88" s="25">
        <f>(VLOOKUP(A88,'2020-2021'!$A$2:$Z$177,11,FALSE))/(VLOOKUP(A88,'2019-2020'!$A$2:$Z$177,11,FALSE))-1</f>
        <v>7.4074074074074181E-2</v>
      </c>
      <c r="K88" s="25">
        <f>VLOOKUP(A88,'2020-2021'!$A$2:$Z$177,14,FALSE)/Table1[[#This Row],[2020 
Enrollment]]</f>
        <v>0.65234375</v>
      </c>
      <c r="L88" s="25">
        <f>(VLOOKUP(A88,'2020-2021'!$A$2:$Z$177,14,FALSE))/(VLOOKUP(A88,'2019-2020'!$A$2:$Z$177,14,FALSE))-1</f>
        <v>3.0864197530864113E-2</v>
      </c>
      <c r="M88" s="25">
        <f>VLOOKUP(A88,'2020-2021'!$A$2:$Z$177,17,FALSE)/Table1[[#This Row],[2020 
Enrollment]]</f>
        <v>1.953125E-3</v>
      </c>
      <c r="N88" s="25" t="e">
        <f>(VLOOKUP(A88,'2020-2021'!$A$2:$Z$177,17,FALSE))/(VLOOKUP(A88,'2019-2020'!$A$2:$Z$177,17,FALSE))-1</f>
        <v>#DIV/0!</v>
      </c>
      <c r="O88" s="25">
        <f>VLOOKUP(A88,'2020-2021'!$A$2:$Z$177,20,FALSE)/Table1[[#This Row],[2020 
Enrollment]]</f>
        <v>0.103515625</v>
      </c>
      <c r="P88" s="25">
        <f>(VLOOKUP(A88,'2020-2021'!$A$2:$Z$177,20,FALSE))/(VLOOKUP(A88,'2019-2020'!$A$2:$Z$177,20,FALSE))-1</f>
        <v>-0.20895522388059706</v>
      </c>
    </row>
    <row r="89" spans="1:16" x14ac:dyDescent="0.45">
      <c r="A89" s="1">
        <v>446</v>
      </c>
      <c r="B89" t="str">
        <f>VLOOKUP(A89,'2020-2021'!$A$2:$Z$177,2,FALSE)</f>
        <v>Mallard Creek Elementary</v>
      </c>
      <c r="C89" s="22">
        <f>VLOOKUP(A89,'2019-2020'!$A$2:$Z$177,26,FALSE)</f>
        <v>565</v>
      </c>
      <c r="D89" s="22">
        <f>VLOOKUP(A89,'2020-2021'!$A$2:$Z$177,26,FALSE)</f>
        <v>510</v>
      </c>
      <c r="E89" s="15">
        <f t="shared" si="4"/>
        <v>-55</v>
      </c>
      <c r="F89" s="20">
        <f t="shared" si="5"/>
        <v>-9.7345132743362831E-2</v>
      </c>
      <c r="G89" s="25">
        <f>VLOOKUP(A89,'2020-2021'!$A$2:$Z$177,8,FALSE)/Table1[[#This Row],[2020 
Enrollment]]</f>
        <v>9.4117647058823528E-2</v>
      </c>
      <c r="H89" s="25">
        <f>(VLOOKUP(A89,'2020-2021'!$A$2:$Z$177,8,FALSE))/(VLOOKUP(A89,'2019-2020'!$A$2:$Z$177,8,FALSE))-1</f>
        <v>-0.12727272727272732</v>
      </c>
      <c r="I89" s="25">
        <f>VLOOKUP(A89,'2020-2021'!$A$2:$Z$177,11,FALSE)/Table1[[#This Row],[2020 
Enrollment]]</f>
        <v>0.14705882352941177</v>
      </c>
      <c r="J89" s="25">
        <f>(VLOOKUP(A89,'2020-2021'!$A$2:$Z$177,11,FALSE))/(VLOOKUP(A89,'2019-2020'!$A$2:$Z$177,11,FALSE))-1</f>
        <v>-0.19354838709677424</v>
      </c>
      <c r="K89" s="25">
        <f>VLOOKUP(A89,'2020-2021'!$A$2:$Z$177,14,FALSE)/Table1[[#This Row],[2020 
Enrollment]]</f>
        <v>0.62745098039215685</v>
      </c>
      <c r="L89" s="25">
        <f>(VLOOKUP(A89,'2020-2021'!$A$2:$Z$177,14,FALSE))/(VLOOKUP(A89,'2019-2020'!$A$2:$Z$177,14,FALSE))-1</f>
        <v>-8.3094555873925446E-2</v>
      </c>
      <c r="M89" s="25">
        <f>VLOOKUP(A89,'2020-2021'!$A$2:$Z$177,17,FALSE)/Table1[[#This Row],[2020 
Enrollment]]</f>
        <v>0</v>
      </c>
      <c r="N89" s="25" t="e">
        <f>(VLOOKUP(A89,'2020-2021'!$A$2:$Z$177,17,FALSE))/(VLOOKUP(A89,'2019-2020'!$A$2:$Z$177,17,FALSE))-1</f>
        <v>#DIV/0!</v>
      </c>
      <c r="O89" s="25">
        <f>VLOOKUP(A89,'2020-2021'!$A$2:$Z$177,20,FALSE)/Table1[[#This Row],[2020 
Enrollment]]</f>
        <v>8.0392156862745104E-2</v>
      </c>
      <c r="P89" s="25">
        <f>(VLOOKUP(A89,'2020-2021'!$A$2:$Z$177,20,FALSE))/(VLOOKUP(A89,'2019-2020'!$A$2:$Z$177,20,FALSE))-1</f>
        <v>5.1282051282051322E-2</v>
      </c>
    </row>
    <row r="90" spans="1:16" x14ac:dyDescent="0.45">
      <c r="A90" s="1">
        <v>445</v>
      </c>
      <c r="B90" t="str">
        <f>VLOOKUP(A90,'2020-2021'!$A$2:$Z$177,2,FALSE)</f>
        <v>Mallard Creek High</v>
      </c>
      <c r="C90" s="22">
        <f>VLOOKUP(A90,'2019-2020'!$A$2:$Z$177,26,FALSE)</f>
        <v>2414</v>
      </c>
      <c r="D90" s="22">
        <f>VLOOKUP(A90,'2020-2021'!$A$2:$Z$177,26,FALSE)</f>
        <v>2305</v>
      </c>
      <c r="E90" s="15">
        <f t="shared" si="4"/>
        <v>-109</v>
      </c>
      <c r="F90" s="20">
        <f t="shared" si="5"/>
        <v>-4.5153272576636289E-2</v>
      </c>
      <c r="G90" s="25">
        <f>VLOOKUP(A90,'2020-2021'!$A$2:$Z$177,8,FALSE)/Table1[[#This Row],[2020 
Enrollment]]</f>
        <v>4.9457700650759218E-2</v>
      </c>
      <c r="H90" s="25">
        <f>(VLOOKUP(A90,'2020-2021'!$A$2:$Z$177,8,FALSE))/(VLOOKUP(A90,'2019-2020'!$A$2:$Z$177,8,FALSE))-1</f>
        <v>-6.557377049180324E-2</v>
      </c>
      <c r="I90" s="25">
        <f>VLOOKUP(A90,'2020-2021'!$A$2:$Z$177,11,FALSE)/Table1[[#This Row],[2020 
Enrollment]]</f>
        <v>0.12494577006507593</v>
      </c>
      <c r="J90" s="25">
        <f>(VLOOKUP(A90,'2020-2021'!$A$2:$Z$177,11,FALSE))/(VLOOKUP(A90,'2019-2020'!$A$2:$Z$177,11,FALSE))-1</f>
        <v>4.3478260869565188E-2</v>
      </c>
      <c r="K90" s="25">
        <f>VLOOKUP(A90,'2020-2021'!$A$2:$Z$177,14,FALSE)/Table1[[#This Row],[2020 
Enrollment]]</f>
        <v>0.68199566160520608</v>
      </c>
      <c r="L90" s="25">
        <f>(VLOOKUP(A90,'2020-2021'!$A$2:$Z$177,14,FALSE))/(VLOOKUP(A90,'2019-2020'!$A$2:$Z$177,14,FALSE))-1</f>
        <v>6.3653723742840285E-4</v>
      </c>
      <c r="M90" s="25">
        <f>VLOOKUP(A90,'2020-2021'!$A$2:$Z$177,17,FALSE)/Table1[[#This Row],[2020 
Enrollment]]</f>
        <v>0</v>
      </c>
      <c r="N90" s="25">
        <f>(VLOOKUP(A90,'2020-2021'!$A$2:$Z$177,17,FALSE))/(VLOOKUP(A90,'2019-2020'!$A$2:$Z$177,17,FALSE))-1</f>
        <v>-1</v>
      </c>
      <c r="O90" s="25">
        <f>VLOOKUP(A90,'2020-2021'!$A$2:$Z$177,20,FALSE)/Table1[[#This Row],[2020 
Enrollment]]</f>
        <v>0.10108459869848156</v>
      </c>
      <c r="P90" s="25">
        <f>(VLOOKUP(A90,'2020-2021'!$A$2:$Z$177,20,FALSE))/(VLOOKUP(A90,'2019-2020'!$A$2:$Z$177,20,FALSE))-1</f>
        <v>-0.17957746478873238</v>
      </c>
    </row>
    <row r="91" spans="1:16" x14ac:dyDescent="0.45">
      <c r="A91" s="1">
        <v>366</v>
      </c>
      <c r="B91" t="str">
        <f>VLOOKUP(A91,'2020-2021'!$A$2:$Z$177,2,FALSE)</f>
        <v>Marie G Davis</v>
      </c>
      <c r="C91" s="22">
        <f>VLOOKUP(A91,'2019-2020'!$A$2:$Z$177,26,FALSE)</f>
        <v>473</v>
      </c>
      <c r="D91" s="22">
        <f>VLOOKUP(A91,'2020-2021'!$A$2:$Z$177,26,FALSE)</f>
        <v>431</v>
      </c>
      <c r="E91" s="15">
        <f t="shared" si="4"/>
        <v>-42</v>
      </c>
      <c r="F91" s="20">
        <f t="shared" si="5"/>
        <v>-8.8794926004228336E-2</v>
      </c>
      <c r="G91" s="25">
        <f>VLOOKUP(A91,'2020-2021'!$A$2:$Z$177,8,FALSE)/Table1[[#This Row],[2020 
Enrollment]]</f>
        <v>4.6403712296983757E-3</v>
      </c>
      <c r="H91" s="25">
        <f>(VLOOKUP(A91,'2020-2021'!$A$2:$Z$177,8,FALSE))/(VLOOKUP(A91,'2019-2020'!$A$2:$Z$177,8,FALSE))-1</f>
        <v>1</v>
      </c>
      <c r="I91" s="25">
        <f>VLOOKUP(A91,'2020-2021'!$A$2:$Z$177,11,FALSE)/Table1[[#This Row],[2020 
Enrollment]]</f>
        <v>0.44315545243619492</v>
      </c>
      <c r="J91" s="25">
        <f>(VLOOKUP(A91,'2020-2021'!$A$2:$Z$177,11,FALSE))/(VLOOKUP(A91,'2019-2020'!$A$2:$Z$177,11,FALSE))-1</f>
        <v>-0.10328638497652587</v>
      </c>
      <c r="K91" s="25">
        <f>VLOOKUP(A91,'2020-2021'!$A$2:$Z$177,14,FALSE)/Table1[[#This Row],[2020 
Enrollment]]</f>
        <v>0.52900232018561488</v>
      </c>
      <c r="L91" s="25">
        <f>(VLOOKUP(A91,'2020-2021'!$A$2:$Z$177,14,FALSE))/(VLOOKUP(A91,'2019-2020'!$A$2:$Z$177,14,FALSE))-1</f>
        <v>-7.6923076923076872E-2</v>
      </c>
      <c r="M91" s="25">
        <f>VLOOKUP(A91,'2020-2021'!$A$2:$Z$177,17,FALSE)/Table1[[#This Row],[2020 
Enrollment]]</f>
        <v>0</v>
      </c>
      <c r="N91" s="25" t="e">
        <f>(VLOOKUP(A91,'2020-2021'!$A$2:$Z$177,17,FALSE))/(VLOOKUP(A91,'2019-2020'!$A$2:$Z$177,17,FALSE))-1</f>
        <v>#DIV/0!</v>
      </c>
      <c r="O91" s="25">
        <f>VLOOKUP(A91,'2020-2021'!$A$2:$Z$177,20,FALSE)/Table1[[#This Row],[2020 
Enrollment]]</f>
        <v>4.6403712296983757E-3</v>
      </c>
      <c r="P91" s="25">
        <f>(VLOOKUP(A91,'2020-2021'!$A$2:$Z$177,20,FALSE))/(VLOOKUP(A91,'2019-2020'!$A$2:$Z$177,20,FALSE))-1</f>
        <v>-0.33333333333333337</v>
      </c>
    </row>
    <row r="92" spans="1:16" x14ac:dyDescent="0.45">
      <c r="A92" s="1">
        <v>448</v>
      </c>
      <c r="B92" t="str">
        <f>VLOOKUP(A92,'2020-2021'!$A$2:$Z$177,2,FALSE)</f>
        <v>Martin Luther King Jr Middle</v>
      </c>
      <c r="C92" s="22">
        <f>VLOOKUP(A92,'2019-2020'!$A$2:$Z$177,26,FALSE)</f>
        <v>921</v>
      </c>
      <c r="D92" s="22">
        <f>VLOOKUP(A92,'2020-2021'!$A$2:$Z$177,26,FALSE)</f>
        <v>804</v>
      </c>
      <c r="E92" s="15">
        <f t="shared" si="4"/>
        <v>-117</v>
      </c>
      <c r="F92" s="20">
        <f t="shared" si="5"/>
        <v>-0.12703583061889251</v>
      </c>
      <c r="G92" s="25">
        <f>VLOOKUP(A92,'2020-2021'!$A$2:$Z$177,8,FALSE)/Table1[[#This Row],[2020 
Enrollment]]</f>
        <v>2.1144278606965175E-2</v>
      </c>
      <c r="H92" s="25">
        <f>(VLOOKUP(A92,'2020-2021'!$A$2:$Z$177,8,FALSE))/(VLOOKUP(A92,'2019-2020'!$A$2:$Z$177,8,FALSE))-1</f>
        <v>-0.15000000000000002</v>
      </c>
      <c r="I92" s="25">
        <f>VLOOKUP(A92,'2020-2021'!$A$2:$Z$177,11,FALSE)/Table1[[#This Row],[2020 
Enrollment]]</f>
        <v>0.61194029850746268</v>
      </c>
      <c r="J92" s="25">
        <f>(VLOOKUP(A92,'2020-2021'!$A$2:$Z$177,11,FALSE))/(VLOOKUP(A92,'2019-2020'!$A$2:$Z$177,11,FALSE))-1</f>
        <v>-0.12142857142857144</v>
      </c>
      <c r="K92" s="25">
        <f>VLOOKUP(A92,'2020-2021'!$A$2:$Z$177,14,FALSE)/Table1[[#This Row],[2020 
Enrollment]]</f>
        <v>0.33333333333333331</v>
      </c>
      <c r="L92" s="25">
        <f>(VLOOKUP(A92,'2020-2021'!$A$2:$Z$177,14,FALSE))/(VLOOKUP(A92,'2019-2020'!$A$2:$Z$177,14,FALSE))-1</f>
        <v>-0.13826366559485526</v>
      </c>
      <c r="M92" s="25">
        <f>VLOOKUP(A92,'2020-2021'!$A$2:$Z$177,17,FALSE)/Table1[[#This Row],[2020 
Enrollment]]</f>
        <v>2.4875621890547263E-3</v>
      </c>
      <c r="N92" s="25">
        <f>(VLOOKUP(A92,'2020-2021'!$A$2:$Z$177,17,FALSE))/(VLOOKUP(A92,'2019-2020'!$A$2:$Z$177,17,FALSE))-1</f>
        <v>-0.5</v>
      </c>
      <c r="O92" s="25">
        <f>VLOOKUP(A92,'2020-2021'!$A$2:$Z$177,20,FALSE)/Table1[[#This Row],[2020 
Enrollment]]</f>
        <v>1.6169154228855721E-2</v>
      </c>
      <c r="P92" s="25">
        <f>(VLOOKUP(A92,'2020-2021'!$A$2:$Z$177,20,FALSE))/(VLOOKUP(A92,'2019-2020'!$A$2:$Z$177,20,FALSE))-1</f>
        <v>-0.23529411764705888</v>
      </c>
    </row>
    <row r="93" spans="1:16" x14ac:dyDescent="0.45">
      <c r="A93" s="1">
        <v>447</v>
      </c>
      <c r="B93" t="str">
        <f>VLOOKUP(A93,'2020-2021'!$A$2:$Z$177,2,FALSE)</f>
        <v>Matthews Elementary</v>
      </c>
      <c r="C93" s="22">
        <f>VLOOKUP(A93,'2019-2020'!$A$2:$Z$177,26,FALSE)</f>
        <v>967</v>
      </c>
      <c r="D93" s="22">
        <f>VLOOKUP(A93,'2020-2021'!$A$2:$Z$177,26,FALSE)</f>
        <v>843</v>
      </c>
      <c r="E93" s="15">
        <f t="shared" si="4"/>
        <v>-124</v>
      </c>
      <c r="F93" s="20">
        <f t="shared" si="5"/>
        <v>-0.1282316442605998</v>
      </c>
      <c r="G93" s="25">
        <f>VLOOKUP(A93,'2020-2021'!$A$2:$Z$177,8,FALSE)/Table1[[#This Row],[2020 
Enrollment]]</f>
        <v>6.8801897983392646E-2</v>
      </c>
      <c r="H93" s="25">
        <f>(VLOOKUP(A93,'2020-2021'!$A$2:$Z$177,8,FALSE))/(VLOOKUP(A93,'2019-2020'!$A$2:$Z$177,8,FALSE))-1</f>
        <v>-0.15942028985507251</v>
      </c>
      <c r="I93" s="25">
        <f>VLOOKUP(A93,'2020-2021'!$A$2:$Z$177,11,FALSE)/Table1[[#This Row],[2020 
Enrollment]]</f>
        <v>0.15183867141162516</v>
      </c>
      <c r="J93" s="25">
        <f>(VLOOKUP(A93,'2020-2021'!$A$2:$Z$177,11,FALSE))/(VLOOKUP(A93,'2019-2020'!$A$2:$Z$177,11,FALSE))-1</f>
        <v>-0.11724137931034484</v>
      </c>
      <c r="K93" s="25">
        <f>VLOOKUP(A93,'2020-2021'!$A$2:$Z$177,14,FALSE)/Table1[[#This Row],[2020 
Enrollment]]</f>
        <v>0.17319098457888493</v>
      </c>
      <c r="L93" s="25">
        <f>(VLOOKUP(A93,'2020-2021'!$A$2:$Z$177,14,FALSE))/(VLOOKUP(A93,'2019-2020'!$A$2:$Z$177,14,FALSE))-1</f>
        <v>-0.10429447852760731</v>
      </c>
      <c r="M93" s="25">
        <f>VLOOKUP(A93,'2020-2021'!$A$2:$Z$177,17,FALSE)/Table1[[#This Row],[2020 
Enrollment]]</f>
        <v>3.5587188612099642E-3</v>
      </c>
      <c r="N93" s="25">
        <f>(VLOOKUP(A93,'2020-2021'!$A$2:$Z$177,17,FALSE))/(VLOOKUP(A93,'2019-2020'!$A$2:$Z$177,17,FALSE))-1</f>
        <v>0</v>
      </c>
      <c r="O93" s="25">
        <f>VLOOKUP(A93,'2020-2021'!$A$2:$Z$177,20,FALSE)/Table1[[#This Row],[2020 
Enrollment]]</f>
        <v>0.56702253855278761</v>
      </c>
      <c r="P93" s="25">
        <f>(VLOOKUP(A93,'2020-2021'!$A$2:$Z$177,20,FALSE))/(VLOOKUP(A93,'2019-2020'!$A$2:$Z$177,20,FALSE))-1</f>
        <v>-0.14490161001788904</v>
      </c>
    </row>
    <row r="94" spans="1:16" x14ac:dyDescent="0.45">
      <c r="A94" s="1">
        <v>449</v>
      </c>
      <c r="B94" t="str">
        <f>VLOOKUP(A94,'2020-2021'!$A$2:$Z$177,2,FALSE)</f>
        <v>McAlpine Elementary</v>
      </c>
      <c r="C94" s="22">
        <f>VLOOKUP(A94,'2019-2020'!$A$2:$Z$177,26,FALSE)</f>
        <v>496</v>
      </c>
      <c r="D94" s="22">
        <f>VLOOKUP(A94,'2020-2021'!$A$2:$Z$177,26,FALSE)</f>
        <v>456</v>
      </c>
      <c r="E94" s="15">
        <f t="shared" si="4"/>
        <v>-40</v>
      </c>
      <c r="F94" s="20">
        <f t="shared" si="5"/>
        <v>-8.0645161290322578E-2</v>
      </c>
      <c r="G94" s="25">
        <f>VLOOKUP(A94,'2020-2021'!$A$2:$Z$177,8,FALSE)/Table1[[#This Row],[2020 
Enrollment]]</f>
        <v>6.798245614035088E-2</v>
      </c>
      <c r="H94" s="25">
        <f>(VLOOKUP(A94,'2020-2021'!$A$2:$Z$177,8,FALSE))/(VLOOKUP(A94,'2019-2020'!$A$2:$Z$177,8,FALSE))-1</f>
        <v>-6.0606060606060552E-2</v>
      </c>
      <c r="I94" s="25">
        <f>VLOOKUP(A94,'2020-2021'!$A$2:$Z$177,11,FALSE)/Table1[[#This Row],[2020 
Enrollment]]</f>
        <v>0.15570175438596492</v>
      </c>
      <c r="J94" s="25">
        <f>(VLOOKUP(A94,'2020-2021'!$A$2:$Z$177,11,FALSE))/(VLOOKUP(A94,'2019-2020'!$A$2:$Z$177,11,FALSE))-1</f>
        <v>-0.11250000000000004</v>
      </c>
      <c r="K94" s="25">
        <f>VLOOKUP(A94,'2020-2021'!$A$2:$Z$177,14,FALSE)/Table1[[#This Row],[2020 
Enrollment]]</f>
        <v>0.20175438596491227</v>
      </c>
      <c r="L94" s="25">
        <f>(VLOOKUP(A94,'2020-2021'!$A$2:$Z$177,14,FALSE))/(VLOOKUP(A94,'2019-2020'!$A$2:$Z$177,14,FALSE))-1</f>
        <v>-5.1546391752577359E-2</v>
      </c>
      <c r="M94" s="25">
        <f>VLOOKUP(A94,'2020-2021'!$A$2:$Z$177,17,FALSE)/Table1[[#This Row],[2020 
Enrollment]]</f>
        <v>0</v>
      </c>
      <c r="N94" s="25" t="e">
        <f>(VLOOKUP(A94,'2020-2021'!$A$2:$Z$177,17,FALSE))/(VLOOKUP(A94,'2019-2020'!$A$2:$Z$177,17,FALSE))-1</f>
        <v>#DIV/0!</v>
      </c>
      <c r="O94" s="25">
        <f>VLOOKUP(A94,'2020-2021'!$A$2:$Z$177,20,FALSE)/Table1[[#This Row],[2020 
Enrollment]]</f>
        <v>0.51535087719298245</v>
      </c>
      <c r="P94" s="25">
        <f>(VLOOKUP(A94,'2020-2021'!$A$2:$Z$177,20,FALSE))/(VLOOKUP(A94,'2019-2020'!$A$2:$Z$177,20,FALSE))-1</f>
        <v>-8.9147286821705474E-2</v>
      </c>
    </row>
    <row r="95" spans="1:16" x14ac:dyDescent="0.45">
      <c r="A95" s="1">
        <v>450</v>
      </c>
      <c r="B95" t="str">
        <f>VLOOKUP(A95,'2020-2021'!$A$2:$Z$177,2,FALSE)</f>
        <v>McClintock Middle</v>
      </c>
      <c r="C95" s="22">
        <f>VLOOKUP(A95,'2019-2020'!$A$2:$Z$177,26,FALSE)</f>
        <v>1190</v>
      </c>
      <c r="D95" s="22">
        <f>VLOOKUP(A95,'2020-2021'!$A$2:$Z$177,26,FALSE)</f>
        <v>1215</v>
      </c>
      <c r="E95" s="15">
        <f t="shared" si="4"/>
        <v>25</v>
      </c>
      <c r="F95" s="20">
        <f t="shared" si="5"/>
        <v>2.100840336134454E-2</v>
      </c>
      <c r="G95" s="25">
        <f>VLOOKUP(A95,'2020-2021'!$A$2:$Z$177,8,FALSE)/Table1[[#This Row],[2020 
Enrollment]]</f>
        <v>4.4444444444444446E-2</v>
      </c>
      <c r="H95" s="25">
        <f>(VLOOKUP(A95,'2020-2021'!$A$2:$Z$177,8,FALSE))/(VLOOKUP(A95,'2019-2020'!$A$2:$Z$177,8,FALSE))-1</f>
        <v>-3.5714285714285698E-2</v>
      </c>
      <c r="I95" s="25">
        <f>VLOOKUP(A95,'2020-2021'!$A$2:$Z$177,11,FALSE)/Table1[[#This Row],[2020 
Enrollment]]</f>
        <v>0.37201646090534979</v>
      </c>
      <c r="J95" s="25">
        <f>(VLOOKUP(A95,'2020-2021'!$A$2:$Z$177,11,FALSE))/(VLOOKUP(A95,'2019-2020'!$A$2:$Z$177,11,FALSE))-1</f>
        <v>0.11056511056511065</v>
      </c>
      <c r="K95" s="25">
        <f>VLOOKUP(A95,'2020-2021'!$A$2:$Z$177,14,FALSE)/Table1[[#This Row],[2020 
Enrollment]]</f>
        <v>0.43539094650205762</v>
      </c>
      <c r="L95" s="25">
        <f>(VLOOKUP(A95,'2020-2021'!$A$2:$Z$177,14,FALSE))/(VLOOKUP(A95,'2019-2020'!$A$2:$Z$177,14,FALSE))-1</f>
        <v>-1.3059701492537323E-2</v>
      </c>
      <c r="M95" s="25">
        <f>VLOOKUP(A95,'2020-2021'!$A$2:$Z$177,17,FALSE)/Table1[[#This Row],[2020 
Enrollment]]</f>
        <v>2.4691358024691358E-3</v>
      </c>
      <c r="N95" s="25">
        <f>(VLOOKUP(A95,'2020-2021'!$A$2:$Z$177,17,FALSE))/(VLOOKUP(A95,'2019-2020'!$A$2:$Z$177,17,FALSE))-1</f>
        <v>0.5</v>
      </c>
      <c r="O95" s="25">
        <f>VLOOKUP(A95,'2020-2021'!$A$2:$Z$177,20,FALSE)/Table1[[#This Row],[2020 
Enrollment]]</f>
        <v>0.1242798353909465</v>
      </c>
      <c r="P95" s="25">
        <f>(VLOOKUP(A95,'2020-2021'!$A$2:$Z$177,20,FALSE))/(VLOOKUP(A95,'2019-2020'!$A$2:$Z$177,20,FALSE))-1</f>
        <v>-9.5808383233532912E-2</v>
      </c>
    </row>
    <row r="96" spans="1:16" x14ac:dyDescent="0.45">
      <c r="A96" s="1">
        <v>451</v>
      </c>
      <c r="B96" t="str">
        <f>VLOOKUP(A96,'2020-2021'!$A$2:$Z$177,2,FALSE)</f>
        <v>McKee Road Elementary</v>
      </c>
      <c r="C96" s="22">
        <f>VLOOKUP(A96,'2019-2020'!$A$2:$Z$177,26,FALSE)</f>
        <v>584</v>
      </c>
      <c r="D96" s="22">
        <f>VLOOKUP(A96,'2020-2021'!$A$2:$Z$177,26,FALSE)</f>
        <v>503</v>
      </c>
      <c r="E96" s="15">
        <f t="shared" si="4"/>
        <v>-81</v>
      </c>
      <c r="F96" s="20">
        <f t="shared" si="5"/>
        <v>-0.1386986301369863</v>
      </c>
      <c r="G96" s="25">
        <f>VLOOKUP(A96,'2020-2021'!$A$2:$Z$177,8,FALSE)/Table1[[#This Row],[2020 
Enrollment]]</f>
        <v>0.24055666003976142</v>
      </c>
      <c r="H96" s="25">
        <f>(VLOOKUP(A96,'2020-2021'!$A$2:$Z$177,8,FALSE))/(VLOOKUP(A96,'2019-2020'!$A$2:$Z$177,8,FALSE))-1</f>
        <v>-6.2015503875968991E-2</v>
      </c>
      <c r="I96" s="25">
        <f>VLOOKUP(A96,'2020-2021'!$A$2:$Z$177,11,FALSE)/Table1[[#This Row],[2020 
Enrollment]]</f>
        <v>8.9463220675944338E-2</v>
      </c>
      <c r="J96" s="25">
        <f>(VLOOKUP(A96,'2020-2021'!$A$2:$Z$177,11,FALSE))/(VLOOKUP(A96,'2019-2020'!$A$2:$Z$177,11,FALSE))-1</f>
        <v>-0.23728813559322037</v>
      </c>
      <c r="K96" s="25">
        <f>VLOOKUP(A96,'2020-2021'!$A$2:$Z$177,14,FALSE)/Table1[[#This Row],[2020 
Enrollment]]</f>
        <v>9.9403578528827044E-2</v>
      </c>
      <c r="L96" s="25">
        <f>(VLOOKUP(A96,'2020-2021'!$A$2:$Z$177,14,FALSE))/(VLOOKUP(A96,'2019-2020'!$A$2:$Z$177,14,FALSE))-1</f>
        <v>-0.13793103448275867</v>
      </c>
      <c r="M96" s="25">
        <f>VLOOKUP(A96,'2020-2021'!$A$2:$Z$177,17,FALSE)/Table1[[#This Row],[2020 
Enrollment]]</f>
        <v>0</v>
      </c>
      <c r="N96" s="25" t="e">
        <f>(VLOOKUP(A96,'2020-2021'!$A$2:$Z$177,17,FALSE))/(VLOOKUP(A96,'2019-2020'!$A$2:$Z$177,17,FALSE))-1</f>
        <v>#DIV/0!</v>
      </c>
      <c r="O96" s="25">
        <f>VLOOKUP(A96,'2020-2021'!$A$2:$Z$177,20,FALSE)/Table1[[#This Row],[2020 
Enrollment]]</f>
        <v>0.54075546719681911</v>
      </c>
      <c r="P96" s="25">
        <f>(VLOOKUP(A96,'2020-2021'!$A$2:$Z$177,20,FALSE))/(VLOOKUP(A96,'2019-2020'!$A$2:$Z$177,20,FALSE))-1</f>
        <v>-0.15789473684210531</v>
      </c>
    </row>
    <row r="97" spans="1:16" x14ac:dyDescent="0.45">
      <c r="A97" s="1">
        <v>594</v>
      </c>
      <c r="B97" t="str">
        <f>VLOOKUP(A97,'2020-2021'!$A$2:$Z$177,2,FALSE)</f>
        <v>Merancas Middle College High</v>
      </c>
      <c r="C97" s="22">
        <f>VLOOKUP(A97,'2019-2020'!$A$2:$Z$177,26,FALSE)</f>
        <v>178</v>
      </c>
      <c r="D97" s="22">
        <f>VLOOKUP(A97,'2020-2021'!$A$2:$Z$177,26,FALSE)</f>
        <v>154</v>
      </c>
      <c r="E97" s="15">
        <f t="shared" si="4"/>
        <v>-24</v>
      </c>
      <c r="F97" s="20">
        <f t="shared" si="5"/>
        <v>-0.1348314606741573</v>
      </c>
      <c r="G97" s="25">
        <f>VLOOKUP(A97,'2020-2021'!$A$2:$Z$177,8,FALSE)/Table1[[#This Row],[2020 
Enrollment]]</f>
        <v>6.4935064935064929E-2</v>
      </c>
      <c r="H97" s="25">
        <f>(VLOOKUP(A97,'2020-2021'!$A$2:$Z$177,8,FALSE))/(VLOOKUP(A97,'2019-2020'!$A$2:$Z$177,8,FALSE))-1</f>
        <v>-0.375</v>
      </c>
      <c r="I97" s="25">
        <f>VLOOKUP(A97,'2020-2021'!$A$2:$Z$177,11,FALSE)/Table1[[#This Row],[2020 
Enrollment]]</f>
        <v>0.1038961038961039</v>
      </c>
      <c r="J97" s="25">
        <f>(VLOOKUP(A97,'2020-2021'!$A$2:$Z$177,11,FALSE))/(VLOOKUP(A97,'2019-2020'!$A$2:$Z$177,11,FALSE))-1</f>
        <v>6.6666666666666652E-2</v>
      </c>
      <c r="K97" s="25">
        <f>VLOOKUP(A97,'2020-2021'!$A$2:$Z$177,14,FALSE)/Table1[[#This Row],[2020 
Enrollment]]</f>
        <v>0.35064935064935066</v>
      </c>
      <c r="L97" s="25">
        <f>(VLOOKUP(A97,'2020-2021'!$A$2:$Z$177,14,FALSE))/(VLOOKUP(A97,'2019-2020'!$A$2:$Z$177,14,FALSE))-1</f>
        <v>-9.9999999999999978E-2</v>
      </c>
      <c r="M97" s="25">
        <f>VLOOKUP(A97,'2020-2021'!$A$2:$Z$177,17,FALSE)/Table1[[#This Row],[2020 
Enrollment]]</f>
        <v>0</v>
      </c>
      <c r="N97" s="25" t="e">
        <f>(VLOOKUP(A97,'2020-2021'!$A$2:$Z$177,17,FALSE))/(VLOOKUP(A97,'2019-2020'!$A$2:$Z$177,17,FALSE))-1</f>
        <v>#DIV/0!</v>
      </c>
      <c r="O97" s="25">
        <f>VLOOKUP(A97,'2020-2021'!$A$2:$Z$177,20,FALSE)/Table1[[#This Row],[2020 
Enrollment]]</f>
        <v>0.42857142857142855</v>
      </c>
      <c r="P97" s="25">
        <f>(VLOOKUP(A97,'2020-2021'!$A$2:$Z$177,20,FALSE))/(VLOOKUP(A97,'2019-2020'!$A$2:$Z$177,20,FALSE))-1</f>
        <v>-0.15384615384615385</v>
      </c>
    </row>
    <row r="98" spans="1:16" x14ac:dyDescent="0.45">
      <c r="A98" s="1">
        <v>453</v>
      </c>
      <c r="B98" t="str">
        <f>VLOOKUP(A98,'2020-2021'!$A$2:$Z$177,2,FALSE)</f>
        <v>Merry Oaks International Academy</v>
      </c>
      <c r="C98" s="22">
        <f>VLOOKUP(A98,'2019-2020'!$A$2:$Z$177,26,FALSE)</f>
        <v>557</v>
      </c>
      <c r="D98" s="22">
        <f>VLOOKUP(A98,'2020-2021'!$A$2:$Z$177,26,FALSE)</f>
        <v>575</v>
      </c>
      <c r="E98" s="15">
        <f t="shared" ref="E98:E129" si="6">D98-C98</f>
        <v>18</v>
      </c>
      <c r="F98" s="20">
        <f t="shared" ref="F98:F129" si="7">E98/C98</f>
        <v>3.231597845601436E-2</v>
      </c>
      <c r="G98" s="25">
        <f>VLOOKUP(A98,'2020-2021'!$A$2:$Z$177,8,FALSE)/Table1[[#This Row],[2020 
Enrollment]]</f>
        <v>2.2608695652173914E-2</v>
      </c>
      <c r="H98" s="25">
        <f>(VLOOKUP(A98,'2020-2021'!$A$2:$Z$177,8,FALSE))/(VLOOKUP(A98,'2019-2020'!$A$2:$Z$177,8,FALSE))-1</f>
        <v>0.44444444444444442</v>
      </c>
      <c r="I98" s="25">
        <f>VLOOKUP(A98,'2020-2021'!$A$2:$Z$177,11,FALSE)/Table1[[#This Row],[2020 
Enrollment]]</f>
        <v>0.67304347826086952</v>
      </c>
      <c r="J98" s="25">
        <f>(VLOOKUP(A98,'2020-2021'!$A$2:$Z$177,11,FALSE))/(VLOOKUP(A98,'2019-2020'!$A$2:$Z$177,11,FALSE))-1</f>
        <v>2.3809523809523725E-2</v>
      </c>
      <c r="K98" s="25">
        <f>VLOOKUP(A98,'2020-2021'!$A$2:$Z$177,14,FALSE)/Table1[[#This Row],[2020 
Enrollment]]</f>
        <v>0.25739130434782609</v>
      </c>
      <c r="L98" s="25">
        <f>(VLOOKUP(A98,'2020-2021'!$A$2:$Z$177,14,FALSE))/(VLOOKUP(A98,'2019-2020'!$A$2:$Z$177,14,FALSE))-1</f>
        <v>3.4965034965035002E-2</v>
      </c>
      <c r="M98" s="25">
        <f>VLOOKUP(A98,'2020-2021'!$A$2:$Z$177,17,FALSE)/Table1[[#This Row],[2020 
Enrollment]]</f>
        <v>0</v>
      </c>
      <c r="N98" s="25" t="e">
        <f>(VLOOKUP(A98,'2020-2021'!$A$2:$Z$177,17,FALSE))/(VLOOKUP(A98,'2019-2020'!$A$2:$Z$177,17,FALSE))-1</f>
        <v>#DIV/0!</v>
      </c>
      <c r="O98" s="25">
        <f>VLOOKUP(A98,'2020-2021'!$A$2:$Z$177,20,FALSE)/Table1[[#This Row],[2020 
Enrollment]]</f>
        <v>3.6521739130434785E-2</v>
      </c>
      <c r="P98" s="25">
        <f>(VLOOKUP(A98,'2020-2021'!$A$2:$Z$177,20,FALSE))/(VLOOKUP(A98,'2019-2020'!$A$2:$Z$177,20,FALSE))-1</f>
        <v>0.16666666666666674</v>
      </c>
    </row>
    <row r="99" spans="1:16" x14ac:dyDescent="0.45">
      <c r="A99" s="1">
        <v>454</v>
      </c>
      <c r="B99" t="str">
        <f>VLOOKUP(A99,'2020-2021'!$A$2:$Z$177,2,FALSE)</f>
        <v>Metro School</v>
      </c>
      <c r="C99" s="22">
        <f>VLOOKUP(A99,'2019-2020'!$A$2:$Z$177,26,FALSE)</f>
        <v>232</v>
      </c>
      <c r="D99" s="22">
        <f>VLOOKUP(A99,'2020-2021'!$A$2:$Z$177,26,FALSE)</f>
        <v>223</v>
      </c>
      <c r="E99" s="15">
        <f t="shared" si="6"/>
        <v>-9</v>
      </c>
      <c r="F99" s="20">
        <f t="shared" si="7"/>
        <v>-3.8793103448275863E-2</v>
      </c>
      <c r="G99" s="25">
        <f>VLOOKUP(A99,'2020-2021'!$A$2:$Z$177,8,FALSE)/Table1[[#This Row],[2020 
Enrollment]]</f>
        <v>5.3811659192825115E-2</v>
      </c>
      <c r="H99" s="25">
        <f>(VLOOKUP(A99,'2020-2021'!$A$2:$Z$177,8,FALSE))/(VLOOKUP(A99,'2019-2020'!$A$2:$Z$177,8,FALSE))-1</f>
        <v>-7.6923076923076872E-2</v>
      </c>
      <c r="I99" s="25">
        <f>VLOOKUP(A99,'2020-2021'!$A$2:$Z$177,11,FALSE)/Table1[[#This Row],[2020 
Enrollment]]</f>
        <v>0.2556053811659193</v>
      </c>
      <c r="J99" s="25">
        <f>(VLOOKUP(A99,'2020-2021'!$A$2:$Z$177,11,FALSE))/(VLOOKUP(A99,'2019-2020'!$A$2:$Z$177,11,FALSE))-1</f>
        <v>3.6363636363636376E-2</v>
      </c>
      <c r="K99" s="25">
        <f>VLOOKUP(A99,'2020-2021'!$A$2:$Z$177,14,FALSE)/Table1[[#This Row],[2020 
Enrollment]]</f>
        <v>0.48430493273542602</v>
      </c>
      <c r="L99" s="25">
        <f>(VLOOKUP(A99,'2020-2021'!$A$2:$Z$177,14,FALSE))/(VLOOKUP(A99,'2019-2020'!$A$2:$Z$177,14,FALSE))-1</f>
        <v>-4.4247787610619427E-2</v>
      </c>
      <c r="M99" s="25">
        <f>VLOOKUP(A99,'2020-2021'!$A$2:$Z$177,17,FALSE)/Table1[[#This Row],[2020 
Enrollment]]</f>
        <v>0</v>
      </c>
      <c r="N99" s="25" t="e">
        <f>(VLOOKUP(A99,'2020-2021'!$A$2:$Z$177,17,FALSE))/(VLOOKUP(A99,'2019-2020'!$A$2:$Z$177,17,FALSE))-1</f>
        <v>#DIV/0!</v>
      </c>
      <c r="O99" s="25">
        <f>VLOOKUP(A99,'2020-2021'!$A$2:$Z$177,20,FALSE)/Table1[[#This Row],[2020 
Enrollment]]</f>
        <v>0.18834080717488788</v>
      </c>
      <c r="P99" s="25">
        <f>(VLOOKUP(A99,'2020-2021'!$A$2:$Z$177,20,FALSE))/(VLOOKUP(A99,'2019-2020'!$A$2:$Z$177,20,FALSE))-1</f>
        <v>0</v>
      </c>
    </row>
    <row r="100" spans="1:16" x14ac:dyDescent="0.45">
      <c r="A100" s="1">
        <v>364</v>
      </c>
      <c r="B100" t="str">
        <f>VLOOKUP(A100,'2020-2021'!$A$2:$Z$177,2,FALSE)</f>
        <v>Military and Global Leadership Academy</v>
      </c>
      <c r="C100" s="22">
        <f>VLOOKUP(A100,'2019-2020'!$A$2:$Z$177,26,FALSE)</f>
        <v>182</v>
      </c>
      <c r="D100" s="22">
        <f>VLOOKUP(A100,'2020-2021'!$A$2:$Z$177,26,FALSE)</f>
        <v>196</v>
      </c>
      <c r="E100" s="15">
        <f t="shared" si="6"/>
        <v>14</v>
      </c>
      <c r="F100" s="20">
        <f t="shared" si="7"/>
        <v>7.6923076923076927E-2</v>
      </c>
      <c r="G100" s="25">
        <f>VLOOKUP(A100,'2020-2021'!$A$2:$Z$177,8,FALSE)/Table1[[#This Row],[2020 
Enrollment]]</f>
        <v>1.020408163265306E-2</v>
      </c>
      <c r="H100" s="25">
        <f>(VLOOKUP(A100,'2020-2021'!$A$2:$Z$177,8,FALSE))/(VLOOKUP(A100,'2019-2020'!$A$2:$Z$177,8,FALSE))-1</f>
        <v>0</v>
      </c>
      <c r="I100" s="25">
        <f>VLOOKUP(A100,'2020-2021'!$A$2:$Z$177,11,FALSE)/Table1[[#This Row],[2020 
Enrollment]]</f>
        <v>0.56122448979591832</v>
      </c>
      <c r="J100" s="25">
        <f>(VLOOKUP(A100,'2020-2021'!$A$2:$Z$177,11,FALSE))/(VLOOKUP(A100,'2019-2020'!$A$2:$Z$177,11,FALSE))-1</f>
        <v>0.134020618556701</v>
      </c>
      <c r="K100" s="25">
        <f>VLOOKUP(A100,'2020-2021'!$A$2:$Z$177,14,FALSE)/Table1[[#This Row],[2020 
Enrollment]]</f>
        <v>0.34183673469387754</v>
      </c>
      <c r="L100" s="25">
        <f>(VLOOKUP(A100,'2020-2021'!$A$2:$Z$177,14,FALSE))/(VLOOKUP(A100,'2019-2020'!$A$2:$Z$177,14,FALSE))-1</f>
        <v>4.6875E-2</v>
      </c>
      <c r="M100" s="25">
        <f>VLOOKUP(A100,'2020-2021'!$A$2:$Z$177,17,FALSE)/Table1[[#This Row],[2020 
Enrollment]]</f>
        <v>0</v>
      </c>
      <c r="N100" s="25" t="e">
        <f>(VLOOKUP(A100,'2020-2021'!$A$2:$Z$177,17,FALSE))/(VLOOKUP(A100,'2019-2020'!$A$2:$Z$177,17,FALSE))-1</f>
        <v>#DIV/0!</v>
      </c>
      <c r="O100" s="25">
        <f>VLOOKUP(A100,'2020-2021'!$A$2:$Z$177,20,FALSE)/Table1[[#This Row],[2020 
Enrollment]]</f>
        <v>6.1224489795918366E-2</v>
      </c>
      <c r="P100" s="25">
        <f>(VLOOKUP(A100,'2020-2021'!$A$2:$Z$177,20,FALSE))/(VLOOKUP(A100,'2019-2020'!$A$2:$Z$177,20,FALSE))-1</f>
        <v>0</v>
      </c>
    </row>
    <row r="101" spans="1:16" x14ac:dyDescent="0.45">
      <c r="A101" s="1">
        <v>455</v>
      </c>
      <c r="B101" t="str">
        <f>VLOOKUP(A101,'2020-2021'!$A$2:$Z$177,2,FALSE)</f>
        <v>Mint Hill Middle</v>
      </c>
      <c r="C101" s="22">
        <f>VLOOKUP(A101,'2019-2020'!$A$2:$Z$177,26,FALSE)</f>
        <v>1087</v>
      </c>
      <c r="D101" s="22">
        <f>VLOOKUP(A101,'2020-2021'!$A$2:$Z$177,26,FALSE)</f>
        <v>1016</v>
      </c>
      <c r="E101" s="15">
        <f t="shared" si="6"/>
        <v>-71</v>
      </c>
      <c r="F101" s="20">
        <f t="shared" si="7"/>
        <v>-6.5317387304507826E-2</v>
      </c>
      <c r="G101" s="25">
        <f>VLOOKUP(A101,'2020-2021'!$A$2:$Z$177,8,FALSE)/Table1[[#This Row],[2020 
Enrollment]]</f>
        <v>5.905511811023622E-2</v>
      </c>
      <c r="H101" s="25">
        <f>(VLOOKUP(A101,'2020-2021'!$A$2:$Z$177,8,FALSE))/(VLOOKUP(A101,'2019-2020'!$A$2:$Z$177,8,FALSE))-1</f>
        <v>5.2631578947368363E-2</v>
      </c>
      <c r="I101" s="25">
        <f>VLOOKUP(A101,'2020-2021'!$A$2:$Z$177,11,FALSE)/Table1[[#This Row],[2020 
Enrollment]]</f>
        <v>0.26181102362204722</v>
      </c>
      <c r="J101" s="25">
        <f>(VLOOKUP(A101,'2020-2021'!$A$2:$Z$177,11,FALSE))/(VLOOKUP(A101,'2019-2020'!$A$2:$Z$177,11,FALSE))-1</f>
        <v>-5.0000000000000044E-2</v>
      </c>
      <c r="K101" s="25">
        <f>VLOOKUP(A101,'2020-2021'!$A$2:$Z$177,14,FALSE)/Table1[[#This Row],[2020 
Enrollment]]</f>
        <v>0.26673228346456695</v>
      </c>
      <c r="L101" s="25">
        <f>(VLOOKUP(A101,'2020-2021'!$A$2:$Z$177,14,FALSE))/(VLOOKUP(A101,'2019-2020'!$A$2:$Z$177,14,FALSE))-1</f>
        <v>-6.2283737024221408E-2</v>
      </c>
      <c r="M101" s="25">
        <f>VLOOKUP(A101,'2020-2021'!$A$2:$Z$177,17,FALSE)/Table1[[#This Row],[2020 
Enrollment]]</f>
        <v>1.968503937007874E-3</v>
      </c>
      <c r="N101" s="25">
        <f>(VLOOKUP(A101,'2020-2021'!$A$2:$Z$177,17,FALSE))/(VLOOKUP(A101,'2019-2020'!$A$2:$Z$177,17,FALSE))-1</f>
        <v>0</v>
      </c>
      <c r="O101" s="25">
        <f>VLOOKUP(A101,'2020-2021'!$A$2:$Z$177,20,FALSE)/Table1[[#This Row],[2020 
Enrollment]]</f>
        <v>0.37106299212598426</v>
      </c>
      <c r="P101" s="25">
        <f>(VLOOKUP(A101,'2020-2021'!$A$2:$Z$177,20,FALSE))/(VLOOKUP(A101,'2019-2020'!$A$2:$Z$177,20,FALSE))-1</f>
        <v>-9.375E-2</v>
      </c>
    </row>
    <row r="102" spans="1:16" x14ac:dyDescent="0.45">
      <c r="A102" s="1">
        <v>459</v>
      </c>
      <c r="B102" t="str">
        <f>VLOOKUP(A102,'2020-2021'!$A$2:$Z$177,2,FALSE)</f>
        <v>Montclaire Elementary</v>
      </c>
      <c r="C102" s="22">
        <f>VLOOKUP(A102,'2019-2020'!$A$2:$Z$177,26,FALSE)</f>
        <v>473</v>
      </c>
      <c r="D102" s="22">
        <f>VLOOKUP(A102,'2020-2021'!$A$2:$Z$177,26,FALSE)</f>
        <v>461</v>
      </c>
      <c r="E102" s="15">
        <f t="shared" si="6"/>
        <v>-12</v>
      </c>
      <c r="F102" s="20">
        <f t="shared" si="7"/>
        <v>-2.5369978858350951E-2</v>
      </c>
      <c r="G102" s="25">
        <f>VLOOKUP(A102,'2020-2021'!$A$2:$Z$177,8,FALSE)/Table1[[#This Row],[2020 
Enrollment]]</f>
        <v>6.5075921908893707E-3</v>
      </c>
      <c r="H102" s="25">
        <f>(VLOOKUP(A102,'2020-2021'!$A$2:$Z$177,8,FALSE))/(VLOOKUP(A102,'2019-2020'!$A$2:$Z$177,8,FALSE))-1</f>
        <v>-0.25</v>
      </c>
      <c r="I102" s="25">
        <f>VLOOKUP(A102,'2020-2021'!$A$2:$Z$177,11,FALSE)/Table1[[#This Row],[2020 
Enrollment]]</f>
        <v>0.81344902386117135</v>
      </c>
      <c r="J102" s="25">
        <f>(VLOOKUP(A102,'2020-2021'!$A$2:$Z$177,11,FALSE))/(VLOOKUP(A102,'2019-2020'!$A$2:$Z$177,11,FALSE))-1</f>
        <v>-6.4837905236907689E-2</v>
      </c>
      <c r="K102" s="25">
        <f>VLOOKUP(A102,'2020-2021'!$A$2:$Z$177,14,FALSE)/Table1[[#This Row],[2020 
Enrollment]]</f>
        <v>0.1019522776572668</v>
      </c>
      <c r="L102" s="25">
        <f>(VLOOKUP(A102,'2020-2021'!$A$2:$Z$177,14,FALSE))/(VLOOKUP(A102,'2019-2020'!$A$2:$Z$177,14,FALSE))-1</f>
        <v>0.11904761904761907</v>
      </c>
      <c r="M102" s="25">
        <f>VLOOKUP(A102,'2020-2021'!$A$2:$Z$177,17,FALSE)/Table1[[#This Row],[2020 
Enrollment]]</f>
        <v>0</v>
      </c>
      <c r="N102" s="25" t="e">
        <f>(VLOOKUP(A102,'2020-2021'!$A$2:$Z$177,17,FALSE))/(VLOOKUP(A102,'2019-2020'!$A$2:$Z$177,17,FALSE))-1</f>
        <v>#DIV/0!</v>
      </c>
      <c r="O102" s="25">
        <f>VLOOKUP(A102,'2020-2021'!$A$2:$Z$177,20,FALSE)/Table1[[#This Row],[2020 
Enrollment]]</f>
        <v>6.0737527114967459E-2</v>
      </c>
      <c r="P102" s="25">
        <f>(VLOOKUP(A102,'2020-2021'!$A$2:$Z$177,20,FALSE))/(VLOOKUP(A102,'2019-2020'!$A$2:$Z$177,20,FALSE))-1</f>
        <v>0.33333333333333326</v>
      </c>
    </row>
    <row r="103" spans="1:16" x14ac:dyDescent="0.45">
      <c r="A103" s="1">
        <v>462</v>
      </c>
      <c r="B103" t="str">
        <f>VLOOKUP(A103,'2020-2021'!$A$2:$Z$177,2,FALSE)</f>
        <v>Mountain Island Lake Academy</v>
      </c>
      <c r="C103" s="22">
        <f>VLOOKUP(A103,'2019-2020'!$A$2:$Z$177,26,FALSE)</f>
        <v>738</v>
      </c>
      <c r="D103" s="22">
        <f>VLOOKUP(A103,'2020-2021'!$A$2:$Z$177,26,FALSE)</f>
        <v>687</v>
      </c>
      <c r="E103" s="15">
        <f t="shared" si="6"/>
        <v>-51</v>
      </c>
      <c r="F103" s="20">
        <f t="shared" si="7"/>
        <v>-6.910569105691057E-2</v>
      </c>
      <c r="G103" s="25">
        <f>VLOOKUP(A103,'2020-2021'!$A$2:$Z$177,8,FALSE)/Table1[[#This Row],[2020 
Enrollment]]</f>
        <v>5.6768558951965066E-2</v>
      </c>
      <c r="H103" s="25">
        <f>(VLOOKUP(A103,'2020-2021'!$A$2:$Z$177,8,FALSE))/(VLOOKUP(A103,'2019-2020'!$A$2:$Z$177,8,FALSE))-1</f>
        <v>5.4054054054053946E-2</v>
      </c>
      <c r="I103" s="25">
        <f>VLOOKUP(A103,'2020-2021'!$A$2:$Z$177,11,FALSE)/Table1[[#This Row],[2020 
Enrollment]]</f>
        <v>0.1717612809315866</v>
      </c>
      <c r="J103" s="25">
        <f>(VLOOKUP(A103,'2020-2021'!$A$2:$Z$177,11,FALSE))/(VLOOKUP(A103,'2019-2020'!$A$2:$Z$177,11,FALSE))-1</f>
        <v>5.3571428571428603E-2</v>
      </c>
      <c r="K103" s="25">
        <f>VLOOKUP(A103,'2020-2021'!$A$2:$Z$177,14,FALSE)/Table1[[#This Row],[2020 
Enrollment]]</f>
        <v>0.61426491994177579</v>
      </c>
      <c r="L103" s="25">
        <f>(VLOOKUP(A103,'2020-2021'!$A$2:$Z$177,14,FALSE))/(VLOOKUP(A103,'2019-2020'!$A$2:$Z$177,14,FALSE))-1</f>
        <v>-6.0133630289532336E-2</v>
      </c>
      <c r="M103" s="25">
        <f>VLOOKUP(A103,'2020-2021'!$A$2:$Z$177,17,FALSE)/Table1[[#This Row],[2020 
Enrollment]]</f>
        <v>0</v>
      </c>
      <c r="N103" s="25">
        <f>(VLOOKUP(A103,'2020-2021'!$A$2:$Z$177,17,FALSE))/(VLOOKUP(A103,'2019-2020'!$A$2:$Z$177,17,FALSE))-1</f>
        <v>-1</v>
      </c>
      <c r="O103" s="25">
        <f>VLOOKUP(A103,'2020-2021'!$A$2:$Z$177,20,FALSE)/Table1[[#This Row],[2020 
Enrollment]]</f>
        <v>0.12081513828238719</v>
      </c>
      <c r="P103" s="25">
        <f>(VLOOKUP(A103,'2020-2021'!$A$2:$Z$177,20,FALSE))/(VLOOKUP(A103,'2019-2020'!$A$2:$Z$177,20,FALSE))-1</f>
        <v>-0.25225225225225223</v>
      </c>
    </row>
    <row r="104" spans="1:16" x14ac:dyDescent="0.45">
      <c r="A104" s="1">
        <v>466</v>
      </c>
      <c r="B104" t="str">
        <f>VLOOKUP(A104,'2020-2021'!$A$2:$Z$177,2,FALSE)</f>
        <v>Myers Park High</v>
      </c>
      <c r="C104" s="22">
        <f>VLOOKUP(A104,'2019-2020'!$A$2:$Z$177,26,FALSE)</f>
        <v>3563</v>
      </c>
      <c r="D104" s="22">
        <f>VLOOKUP(A104,'2020-2021'!$A$2:$Z$177,26,FALSE)</f>
        <v>3593</v>
      </c>
      <c r="E104" s="15">
        <f t="shared" si="6"/>
        <v>30</v>
      </c>
      <c r="F104" s="20">
        <f t="shared" si="7"/>
        <v>8.4198708953129378E-3</v>
      </c>
      <c r="G104" s="25">
        <f>VLOOKUP(A104,'2020-2021'!$A$2:$Z$177,8,FALSE)/Table1[[#This Row],[2020 
Enrollment]]</f>
        <v>3.2563317561925965E-2</v>
      </c>
      <c r="H104" s="25">
        <f>(VLOOKUP(A104,'2020-2021'!$A$2:$Z$177,8,FALSE))/(VLOOKUP(A104,'2019-2020'!$A$2:$Z$177,8,FALSE))-1</f>
        <v>3.539823008849563E-2</v>
      </c>
      <c r="I104" s="25">
        <f>VLOOKUP(A104,'2020-2021'!$A$2:$Z$177,11,FALSE)/Table1[[#This Row],[2020 
Enrollment]]</f>
        <v>0.12190370164208182</v>
      </c>
      <c r="J104" s="25">
        <f>(VLOOKUP(A104,'2020-2021'!$A$2:$Z$177,11,FALSE))/(VLOOKUP(A104,'2019-2020'!$A$2:$Z$177,11,FALSE))-1</f>
        <v>-3.524229074889873E-2</v>
      </c>
      <c r="K104" s="25">
        <f>VLOOKUP(A104,'2020-2021'!$A$2:$Z$177,14,FALSE)/Table1[[#This Row],[2020 
Enrollment]]</f>
        <v>0.21347063735040356</v>
      </c>
      <c r="L104" s="25">
        <f>(VLOOKUP(A104,'2020-2021'!$A$2:$Z$177,14,FALSE))/(VLOOKUP(A104,'2019-2020'!$A$2:$Z$177,14,FALSE))-1</f>
        <v>6.8245125348189495E-2</v>
      </c>
      <c r="M104" s="25">
        <f>VLOOKUP(A104,'2020-2021'!$A$2:$Z$177,17,FALSE)/Table1[[#This Row],[2020 
Enrollment]]</f>
        <v>8.3495686056220427E-4</v>
      </c>
      <c r="N104" s="25">
        <f>(VLOOKUP(A104,'2020-2021'!$A$2:$Z$177,17,FALSE))/(VLOOKUP(A104,'2019-2020'!$A$2:$Z$177,17,FALSE))-1</f>
        <v>2</v>
      </c>
      <c r="O104" s="25">
        <f>VLOOKUP(A104,'2020-2021'!$A$2:$Z$177,20,FALSE)/Table1[[#This Row],[2020 
Enrollment]]</f>
        <v>0.60701363762872251</v>
      </c>
      <c r="P104" s="25">
        <f>(VLOOKUP(A104,'2020-2021'!$A$2:$Z$177,20,FALSE))/(VLOOKUP(A104,'2019-2020'!$A$2:$Z$177,20,FALSE))-1</f>
        <v>1.7257462686567138E-2</v>
      </c>
    </row>
    <row r="105" spans="1:16" x14ac:dyDescent="0.45">
      <c r="A105" s="1">
        <v>464</v>
      </c>
      <c r="B105" t="str">
        <f>VLOOKUP(A105,'2020-2021'!$A$2:$Z$177,2,FALSE)</f>
        <v>Myers Park Traditional</v>
      </c>
      <c r="C105" s="22">
        <f>VLOOKUP(A105,'2019-2020'!$A$2:$Z$177,26,FALSE)</f>
        <v>651</v>
      </c>
      <c r="D105" s="22">
        <f>VLOOKUP(A105,'2020-2021'!$A$2:$Z$177,26,FALSE)</f>
        <v>638</v>
      </c>
      <c r="E105" s="15">
        <f t="shared" si="6"/>
        <v>-13</v>
      </c>
      <c r="F105" s="20">
        <f t="shared" si="7"/>
        <v>-1.9969278033794162E-2</v>
      </c>
      <c r="G105" s="25">
        <f>VLOOKUP(A105,'2020-2021'!$A$2:$Z$177,8,FALSE)/Table1[[#This Row],[2020 
Enrollment]]</f>
        <v>6.7398119122257058E-2</v>
      </c>
      <c r="H105" s="25">
        <f>(VLOOKUP(A105,'2020-2021'!$A$2:$Z$177,8,FALSE))/(VLOOKUP(A105,'2019-2020'!$A$2:$Z$177,8,FALSE))-1</f>
        <v>-0.12244897959183676</v>
      </c>
      <c r="I105" s="25">
        <f>VLOOKUP(A105,'2020-2021'!$A$2:$Z$177,11,FALSE)/Table1[[#This Row],[2020 
Enrollment]]</f>
        <v>9.8746081504702196E-2</v>
      </c>
      <c r="J105" s="25">
        <f>(VLOOKUP(A105,'2020-2021'!$A$2:$Z$177,11,FALSE))/(VLOOKUP(A105,'2019-2020'!$A$2:$Z$177,11,FALSE))-1</f>
        <v>3.2786885245901676E-2</v>
      </c>
      <c r="K105" s="25">
        <f>VLOOKUP(A105,'2020-2021'!$A$2:$Z$177,14,FALSE)/Table1[[#This Row],[2020 
Enrollment]]</f>
        <v>0.43103448275862066</v>
      </c>
      <c r="L105" s="25">
        <f>(VLOOKUP(A105,'2020-2021'!$A$2:$Z$177,14,FALSE))/(VLOOKUP(A105,'2019-2020'!$A$2:$Z$177,14,FALSE))-1</f>
        <v>-6.1433447098976135E-2</v>
      </c>
      <c r="M105" s="25">
        <f>VLOOKUP(A105,'2020-2021'!$A$2:$Z$177,17,FALSE)/Table1[[#This Row],[2020 
Enrollment]]</f>
        <v>0</v>
      </c>
      <c r="N105" s="25" t="e">
        <f>(VLOOKUP(A105,'2020-2021'!$A$2:$Z$177,17,FALSE))/(VLOOKUP(A105,'2019-2020'!$A$2:$Z$177,17,FALSE))-1</f>
        <v>#DIV/0!</v>
      </c>
      <c r="O105" s="25">
        <f>VLOOKUP(A105,'2020-2021'!$A$2:$Z$177,20,FALSE)/Table1[[#This Row],[2020 
Enrollment]]</f>
        <v>0.37460815047021945</v>
      </c>
      <c r="P105" s="25">
        <f>(VLOOKUP(A105,'2020-2021'!$A$2:$Z$177,20,FALSE))/(VLOOKUP(A105,'2019-2020'!$A$2:$Z$177,20,FALSE))-1</f>
        <v>4.366812227074246E-2</v>
      </c>
    </row>
    <row r="106" spans="1:16" x14ac:dyDescent="0.45">
      <c r="A106" s="1">
        <v>471</v>
      </c>
      <c r="B106" t="str">
        <f>VLOOKUP(A106,'2020-2021'!$A$2:$Z$177,2,FALSE)</f>
        <v>Nations Ford Elementary</v>
      </c>
      <c r="C106" s="22">
        <f>VLOOKUP(A106,'2019-2020'!$A$2:$Z$177,26,FALSE)</f>
        <v>895</v>
      </c>
      <c r="D106" s="22">
        <f>VLOOKUP(A106,'2020-2021'!$A$2:$Z$177,26,FALSE)</f>
        <v>834</v>
      </c>
      <c r="E106" s="15">
        <f t="shared" si="6"/>
        <v>-61</v>
      </c>
      <c r="F106" s="20">
        <f t="shared" si="7"/>
        <v>-6.8156424581005584E-2</v>
      </c>
      <c r="G106" s="25">
        <f>VLOOKUP(A106,'2020-2021'!$A$2:$Z$177,8,FALSE)/Table1[[#This Row],[2020 
Enrollment]]</f>
        <v>7.1942446043165471E-3</v>
      </c>
      <c r="H106" s="25">
        <f>(VLOOKUP(A106,'2020-2021'!$A$2:$Z$177,8,FALSE))/(VLOOKUP(A106,'2019-2020'!$A$2:$Z$177,8,FALSE))-1</f>
        <v>-0.33333333333333337</v>
      </c>
      <c r="I106" s="25">
        <f>VLOOKUP(A106,'2020-2021'!$A$2:$Z$177,11,FALSE)/Table1[[#This Row],[2020 
Enrollment]]</f>
        <v>0.73860911270983209</v>
      </c>
      <c r="J106" s="25">
        <f>(VLOOKUP(A106,'2020-2021'!$A$2:$Z$177,11,FALSE))/(VLOOKUP(A106,'2019-2020'!$A$2:$Z$177,11,FALSE))-1</f>
        <v>-6.9486404833836835E-2</v>
      </c>
      <c r="K106" s="25">
        <f>VLOOKUP(A106,'2020-2021'!$A$2:$Z$177,14,FALSE)/Table1[[#This Row],[2020 
Enrollment]]</f>
        <v>0.24100719424460432</v>
      </c>
      <c r="L106" s="25">
        <f>(VLOOKUP(A106,'2020-2021'!$A$2:$Z$177,14,FALSE))/(VLOOKUP(A106,'2019-2020'!$A$2:$Z$177,14,FALSE))-1</f>
        <v>-2.4271844660194164E-2</v>
      </c>
      <c r="M106" s="25">
        <f>VLOOKUP(A106,'2020-2021'!$A$2:$Z$177,17,FALSE)/Table1[[#This Row],[2020 
Enrollment]]</f>
        <v>0</v>
      </c>
      <c r="N106" s="25" t="e">
        <f>(VLOOKUP(A106,'2020-2021'!$A$2:$Z$177,17,FALSE))/(VLOOKUP(A106,'2019-2020'!$A$2:$Z$177,17,FALSE))-1</f>
        <v>#DIV/0!</v>
      </c>
      <c r="O106" s="25">
        <f>VLOOKUP(A106,'2020-2021'!$A$2:$Z$177,20,FALSE)/Table1[[#This Row],[2020 
Enrollment]]</f>
        <v>4.7961630695443642E-3</v>
      </c>
      <c r="P106" s="25">
        <f>(VLOOKUP(A106,'2020-2021'!$A$2:$Z$177,20,FALSE))/(VLOOKUP(A106,'2019-2020'!$A$2:$Z$177,20,FALSE))-1</f>
        <v>0</v>
      </c>
    </row>
    <row r="107" spans="1:16" x14ac:dyDescent="0.45">
      <c r="A107" s="1">
        <v>474</v>
      </c>
      <c r="B107" t="str">
        <f>VLOOKUP(A107,'2020-2021'!$A$2:$Z$177,2,FALSE)</f>
        <v>Newell Elementary</v>
      </c>
      <c r="C107" s="22">
        <f>VLOOKUP(A107,'2019-2020'!$A$2:$Z$177,26,FALSE)</f>
        <v>770</v>
      </c>
      <c r="D107" s="22">
        <f>VLOOKUP(A107,'2020-2021'!$A$2:$Z$177,26,FALSE)</f>
        <v>717</v>
      </c>
      <c r="E107" s="15">
        <f t="shared" si="6"/>
        <v>-53</v>
      </c>
      <c r="F107" s="20">
        <f t="shared" si="7"/>
        <v>-6.8831168831168826E-2</v>
      </c>
      <c r="G107" s="25">
        <f>VLOOKUP(A107,'2020-2021'!$A$2:$Z$177,8,FALSE)/Table1[[#This Row],[2020 
Enrollment]]</f>
        <v>3.2078103207810321E-2</v>
      </c>
      <c r="H107" s="25">
        <f>(VLOOKUP(A107,'2020-2021'!$A$2:$Z$177,8,FALSE))/(VLOOKUP(A107,'2019-2020'!$A$2:$Z$177,8,FALSE))-1</f>
        <v>-0.2068965517241379</v>
      </c>
      <c r="I107" s="25">
        <f>VLOOKUP(A107,'2020-2021'!$A$2:$Z$177,11,FALSE)/Table1[[#This Row],[2020 
Enrollment]]</f>
        <v>0.497907949790795</v>
      </c>
      <c r="J107" s="25">
        <f>(VLOOKUP(A107,'2020-2021'!$A$2:$Z$177,11,FALSE))/(VLOOKUP(A107,'2019-2020'!$A$2:$Z$177,11,FALSE))-1</f>
        <v>-7.9896907216494895E-2</v>
      </c>
      <c r="K107" s="25">
        <f>VLOOKUP(A107,'2020-2021'!$A$2:$Z$177,14,FALSE)/Table1[[#This Row],[2020 
Enrollment]]</f>
        <v>0.41980474198047418</v>
      </c>
      <c r="L107" s="25">
        <f>(VLOOKUP(A107,'2020-2021'!$A$2:$Z$177,14,FALSE))/(VLOOKUP(A107,'2019-2020'!$A$2:$Z$177,14,FALSE))-1</f>
        <v>3.3333333333334103E-3</v>
      </c>
      <c r="M107" s="25">
        <f>VLOOKUP(A107,'2020-2021'!$A$2:$Z$177,17,FALSE)/Table1[[#This Row],[2020 
Enrollment]]</f>
        <v>0</v>
      </c>
      <c r="N107" s="25">
        <f>(VLOOKUP(A107,'2020-2021'!$A$2:$Z$177,17,FALSE))/(VLOOKUP(A107,'2019-2020'!$A$2:$Z$177,17,FALSE))-1</f>
        <v>-1</v>
      </c>
      <c r="O107" s="25">
        <f>VLOOKUP(A107,'2020-2021'!$A$2:$Z$177,20,FALSE)/Table1[[#This Row],[2020 
Enrollment]]</f>
        <v>3.4867503486750349E-2</v>
      </c>
      <c r="P107" s="25">
        <f>(VLOOKUP(A107,'2020-2021'!$A$2:$Z$177,20,FALSE))/(VLOOKUP(A107,'2019-2020'!$A$2:$Z$177,20,FALSE))-1</f>
        <v>-0.26470588235294112</v>
      </c>
    </row>
    <row r="108" spans="1:16" x14ac:dyDescent="0.45">
      <c r="A108" s="1">
        <v>480</v>
      </c>
      <c r="B108" t="str">
        <f>VLOOKUP(A108,'2020-2021'!$A$2:$Z$177,2,FALSE)</f>
        <v>North Mecklenburg High</v>
      </c>
      <c r="C108" s="22">
        <f>VLOOKUP(A108,'2019-2020'!$A$2:$Z$177,26,FALSE)</f>
        <v>2151</v>
      </c>
      <c r="D108" s="22">
        <f>VLOOKUP(A108,'2020-2021'!$A$2:$Z$177,26,FALSE)</f>
        <v>2146</v>
      </c>
      <c r="E108" s="15">
        <f t="shared" si="6"/>
        <v>-5</v>
      </c>
      <c r="F108" s="20">
        <f t="shared" si="7"/>
        <v>-2.3245002324500234E-3</v>
      </c>
      <c r="G108" s="25">
        <f>VLOOKUP(A108,'2020-2021'!$A$2:$Z$177,8,FALSE)/Table1[[#This Row],[2020 
Enrollment]]</f>
        <v>3.681267474370923E-2</v>
      </c>
      <c r="H108" s="25">
        <f>(VLOOKUP(A108,'2020-2021'!$A$2:$Z$177,8,FALSE))/(VLOOKUP(A108,'2019-2020'!$A$2:$Z$177,8,FALSE))-1</f>
        <v>9.7222222222222321E-2</v>
      </c>
      <c r="I108" s="25">
        <f>VLOOKUP(A108,'2020-2021'!$A$2:$Z$177,11,FALSE)/Table1[[#This Row],[2020 
Enrollment]]</f>
        <v>0.23904939422180801</v>
      </c>
      <c r="J108" s="25">
        <f>(VLOOKUP(A108,'2020-2021'!$A$2:$Z$177,11,FALSE))/(VLOOKUP(A108,'2019-2020'!$A$2:$Z$177,11,FALSE))-1</f>
        <v>8.4566596194503241E-2</v>
      </c>
      <c r="K108" s="25">
        <f>VLOOKUP(A108,'2020-2021'!$A$2:$Z$177,14,FALSE)/Table1[[#This Row],[2020 
Enrollment]]</f>
        <v>0.59832246039142589</v>
      </c>
      <c r="L108" s="25">
        <f>(VLOOKUP(A108,'2020-2021'!$A$2:$Z$177,14,FALSE))/(VLOOKUP(A108,'2019-2020'!$A$2:$Z$177,14,FALSE))-1</f>
        <v>-2.7272727272727226E-2</v>
      </c>
      <c r="M108" s="25">
        <f>VLOOKUP(A108,'2020-2021'!$A$2:$Z$177,17,FALSE)/Table1[[#This Row],[2020 
Enrollment]]</f>
        <v>0</v>
      </c>
      <c r="N108" s="25" t="e">
        <f>(VLOOKUP(A108,'2020-2021'!$A$2:$Z$177,17,FALSE))/(VLOOKUP(A108,'2019-2020'!$A$2:$Z$177,17,FALSE))-1</f>
        <v>#DIV/0!</v>
      </c>
      <c r="O108" s="25">
        <f>VLOOKUP(A108,'2020-2021'!$A$2:$Z$177,20,FALSE)/Table1[[#This Row],[2020 
Enrollment]]</f>
        <v>9.4128611369990678E-2</v>
      </c>
      <c r="P108" s="25">
        <f>(VLOOKUP(A108,'2020-2021'!$A$2:$Z$177,20,FALSE))/(VLOOKUP(A108,'2019-2020'!$A$2:$Z$177,20,FALSE))-1</f>
        <v>-1.9417475728155331E-2</v>
      </c>
    </row>
    <row r="109" spans="1:16" x14ac:dyDescent="0.45">
      <c r="A109" s="1">
        <v>479</v>
      </c>
      <c r="B109" t="str">
        <f>VLOOKUP(A109,'2020-2021'!$A$2:$Z$177,2,FALSE)</f>
        <v>Northeast Middle</v>
      </c>
      <c r="C109" s="22">
        <f>VLOOKUP(A109,'2019-2020'!$A$2:$Z$177,26,FALSE)</f>
        <v>642</v>
      </c>
      <c r="D109" s="22">
        <f>VLOOKUP(A109,'2020-2021'!$A$2:$Z$177,26,FALSE)</f>
        <v>606</v>
      </c>
      <c r="E109" s="15">
        <f t="shared" si="6"/>
        <v>-36</v>
      </c>
      <c r="F109" s="20">
        <f t="shared" si="7"/>
        <v>-5.6074766355140186E-2</v>
      </c>
      <c r="G109" s="25">
        <f>VLOOKUP(A109,'2020-2021'!$A$2:$Z$177,8,FALSE)/Table1[[#This Row],[2020 
Enrollment]]</f>
        <v>2.4752475247524754E-2</v>
      </c>
      <c r="H109" s="25">
        <f>(VLOOKUP(A109,'2020-2021'!$A$2:$Z$177,8,FALSE))/(VLOOKUP(A109,'2019-2020'!$A$2:$Z$177,8,FALSE))-1</f>
        <v>0.15384615384615374</v>
      </c>
      <c r="I109" s="25">
        <f>VLOOKUP(A109,'2020-2021'!$A$2:$Z$177,11,FALSE)/Table1[[#This Row],[2020 
Enrollment]]</f>
        <v>0.39273927392739272</v>
      </c>
      <c r="J109" s="25">
        <f>(VLOOKUP(A109,'2020-2021'!$A$2:$Z$177,11,FALSE))/(VLOOKUP(A109,'2019-2020'!$A$2:$Z$177,11,FALSE))-1</f>
        <v>-0.10861423220973787</v>
      </c>
      <c r="K109" s="25">
        <f>VLOOKUP(A109,'2020-2021'!$A$2:$Z$177,14,FALSE)/Table1[[#This Row],[2020 
Enrollment]]</f>
        <v>0.41089108910891087</v>
      </c>
      <c r="L109" s="25">
        <f>(VLOOKUP(A109,'2020-2021'!$A$2:$Z$177,14,FALSE))/(VLOOKUP(A109,'2019-2020'!$A$2:$Z$177,14,FALSE))-1</f>
        <v>-5.323193916349811E-2</v>
      </c>
      <c r="M109" s="25">
        <f>VLOOKUP(A109,'2020-2021'!$A$2:$Z$177,17,FALSE)/Table1[[#This Row],[2020 
Enrollment]]</f>
        <v>4.9504950495049506E-3</v>
      </c>
      <c r="N109" s="25">
        <f>(VLOOKUP(A109,'2020-2021'!$A$2:$Z$177,17,FALSE))/(VLOOKUP(A109,'2019-2020'!$A$2:$Z$177,17,FALSE))-1</f>
        <v>2</v>
      </c>
      <c r="O109" s="25">
        <f>VLOOKUP(A109,'2020-2021'!$A$2:$Z$177,20,FALSE)/Table1[[#This Row],[2020 
Enrollment]]</f>
        <v>0.132013201320132</v>
      </c>
      <c r="P109" s="25">
        <f>(VLOOKUP(A109,'2020-2021'!$A$2:$Z$177,20,FALSE))/(VLOOKUP(A109,'2019-2020'!$A$2:$Z$177,20,FALSE))-1</f>
        <v>3.8961038961038863E-2</v>
      </c>
    </row>
    <row r="110" spans="1:16" x14ac:dyDescent="0.45">
      <c r="A110" s="1">
        <v>481</v>
      </c>
      <c r="B110" t="str">
        <f>VLOOKUP(A110,'2020-2021'!$A$2:$Z$177,2,FALSE)</f>
        <v>Northridge Middle</v>
      </c>
      <c r="C110" s="22">
        <f>VLOOKUP(A110,'2019-2020'!$A$2:$Z$177,26,FALSE)</f>
        <v>1018</v>
      </c>
      <c r="D110" s="22">
        <f>VLOOKUP(A110,'2020-2021'!$A$2:$Z$177,26,FALSE)</f>
        <v>994</v>
      </c>
      <c r="E110" s="15">
        <f t="shared" si="6"/>
        <v>-24</v>
      </c>
      <c r="F110" s="20">
        <f t="shared" si="7"/>
        <v>-2.3575638506876228E-2</v>
      </c>
      <c r="G110" s="25">
        <f>VLOOKUP(A110,'2020-2021'!$A$2:$Z$177,8,FALSE)/Table1[[#This Row],[2020 
Enrollment]]</f>
        <v>2.8169014084507043E-2</v>
      </c>
      <c r="H110" s="25">
        <f>(VLOOKUP(A110,'2020-2021'!$A$2:$Z$177,8,FALSE))/(VLOOKUP(A110,'2019-2020'!$A$2:$Z$177,8,FALSE))-1</f>
        <v>-3.4482758620689613E-2</v>
      </c>
      <c r="I110" s="25">
        <f>VLOOKUP(A110,'2020-2021'!$A$2:$Z$177,11,FALSE)/Table1[[#This Row],[2020 
Enrollment]]</f>
        <v>0.33299798792756541</v>
      </c>
      <c r="J110" s="25">
        <f>(VLOOKUP(A110,'2020-2021'!$A$2:$Z$177,11,FALSE))/(VLOOKUP(A110,'2019-2020'!$A$2:$Z$177,11,FALSE))-1</f>
        <v>-4.0579710144927561E-2</v>
      </c>
      <c r="K110" s="25">
        <f>VLOOKUP(A110,'2020-2021'!$A$2:$Z$177,14,FALSE)/Table1[[#This Row],[2020 
Enrollment]]</f>
        <v>0.56237424547283699</v>
      </c>
      <c r="L110" s="25">
        <f>(VLOOKUP(A110,'2020-2021'!$A$2:$Z$177,14,FALSE))/(VLOOKUP(A110,'2019-2020'!$A$2:$Z$177,14,FALSE))-1</f>
        <v>-2.951388888888884E-2</v>
      </c>
      <c r="M110" s="25">
        <f>VLOOKUP(A110,'2020-2021'!$A$2:$Z$177,17,FALSE)/Table1[[#This Row],[2020 
Enrollment]]</f>
        <v>3.0181086519114686E-3</v>
      </c>
      <c r="N110" s="25">
        <f>(VLOOKUP(A110,'2020-2021'!$A$2:$Z$177,17,FALSE))/(VLOOKUP(A110,'2019-2020'!$A$2:$Z$177,17,FALSE))-1</f>
        <v>-0.25</v>
      </c>
      <c r="O110" s="25">
        <f>VLOOKUP(A110,'2020-2021'!$A$2:$Z$177,20,FALSE)/Table1[[#This Row],[2020 
Enrollment]]</f>
        <v>4.3259557344064385E-2</v>
      </c>
      <c r="P110" s="25">
        <f>(VLOOKUP(A110,'2020-2021'!$A$2:$Z$177,20,FALSE))/(VLOOKUP(A110,'2019-2020'!$A$2:$Z$177,20,FALSE))-1</f>
        <v>0.16216216216216206</v>
      </c>
    </row>
    <row r="111" spans="1:16" x14ac:dyDescent="0.45">
      <c r="A111" s="1">
        <v>482</v>
      </c>
      <c r="B111" t="str">
        <f>VLOOKUP(A111,'2020-2021'!$A$2:$Z$177,2,FALSE)</f>
        <v>Northwest School of the Arts</v>
      </c>
      <c r="C111" s="22">
        <f>VLOOKUP(A111,'2019-2020'!$A$2:$Z$177,26,FALSE)</f>
        <v>1142</v>
      </c>
      <c r="D111" s="22">
        <f>VLOOKUP(A111,'2020-2021'!$A$2:$Z$177,26,FALSE)</f>
        <v>1083</v>
      </c>
      <c r="E111" s="15">
        <f t="shared" si="6"/>
        <v>-59</v>
      </c>
      <c r="F111" s="20">
        <f t="shared" si="7"/>
        <v>-5.166374781085814E-2</v>
      </c>
      <c r="G111" s="25">
        <f>VLOOKUP(A111,'2020-2021'!$A$2:$Z$177,8,FALSE)/Table1[[#This Row],[2020 
Enrollment]]</f>
        <v>1.2003693444136657E-2</v>
      </c>
      <c r="H111" s="25">
        <f>(VLOOKUP(A111,'2020-2021'!$A$2:$Z$177,8,FALSE))/(VLOOKUP(A111,'2019-2020'!$A$2:$Z$177,8,FALSE))-1</f>
        <v>0.18181818181818188</v>
      </c>
      <c r="I111" s="25">
        <f>VLOOKUP(A111,'2020-2021'!$A$2:$Z$177,11,FALSE)/Table1[[#This Row],[2020 
Enrollment]]</f>
        <v>0.12373037857802401</v>
      </c>
      <c r="J111" s="25">
        <f>(VLOOKUP(A111,'2020-2021'!$A$2:$Z$177,11,FALSE))/(VLOOKUP(A111,'2019-2020'!$A$2:$Z$177,11,FALSE))-1</f>
        <v>-8.2191780821917804E-2</v>
      </c>
      <c r="K111" s="25">
        <f>VLOOKUP(A111,'2020-2021'!$A$2:$Z$177,14,FALSE)/Table1[[#This Row],[2020 
Enrollment]]</f>
        <v>0.45429362880886426</v>
      </c>
      <c r="L111" s="25">
        <f>(VLOOKUP(A111,'2020-2021'!$A$2:$Z$177,14,FALSE))/(VLOOKUP(A111,'2019-2020'!$A$2:$Z$177,14,FALSE))-1</f>
        <v>-5.927342256214152E-2</v>
      </c>
      <c r="M111" s="25">
        <f>VLOOKUP(A111,'2020-2021'!$A$2:$Z$177,17,FALSE)/Table1[[#This Row],[2020 
Enrollment]]</f>
        <v>9.2336103416435823E-4</v>
      </c>
      <c r="N111" s="25">
        <f>(VLOOKUP(A111,'2020-2021'!$A$2:$Z$177,17,FALSE))/(VLOOKUP(A111,'2019-2020'!$A$2:$Z$177,17,FALSE))-1</f>
        <v>-0.66666666666666674</v>
      </c>
      <c r="O111" s="25">
        <f>VLOOKUP(A111,'2020-2021'!$A$2:$Z$177,20,FALSE)/Table1[[#This Row],[2020 
Enrollment]]</f>
        <v>0.36380424746075718</v>
      </c>
      <c r="P111" s="25">
        <f>(VLOOKUP(A111,'2020-2021'!$A$2:$Z$177,20,FALSE))/(VLOOKUP(A111,'2019-2020'!$A$2:$Z$177,20,FALSE))-1</f>
        <v>-2.7160493827160459E-2</v>
      </c>
    </row>
    <row r="112" spans="1:16" x14ac:dyDescent="0.45">
      <c r="A112" s="1">
        <v>485</v>
      </c>
      <c r="B112" t="str">
        <f>VLOOKUP(A112,'2020-2021'!$A$2:$Z$177,2,FALSE)</f>
        <v>Oakdale Elementary</v>
      </c>
      <c r="C112" s="22">
        <f>VLOOKUP(A112,'2019-2020'!$A$2:$Z$177,26,FALSE)</f>
        <v>544</v>
      </c>
      <c r="D112" s="22">
        <f>VLOOKUP(A112,'2020-2021'!$A$2:$Z$177,26,FALSE)</f>
        <v>496</v>
      </c>
      <c r="E112" s="15">
        <f t="shared" si="6"/>
        <v>-48</v>
      </c>
      <c r="F112" s="20">
        <f t="shared" si="7"/>
        <v>-8.8235294117647065E-2</v>
      </c>
      <c r="G112" s="25">
        <f>VLOOKUP(A112,'2020-2021'!$A$2:$Z$177,8,FALSE)/Table1[[#This Row],[2020 
Enrollment]]</f>
        <v>8.8709677419354843E-2</v>
      </c>
      <c r="H112" s="25">
        <f>(VLOOKUP(A112,'2020-2021'!$A$2:$Z$177,8,FALSE))/(VLOOKUP(A112,'2019-2020'!$A$2:$Z$177,8,FALSE))-1</f>
        <v>-2.2222222222222254E-2</v>
      </c>
      <c r="I112" s="25">
        <f>VLOOKUP(A112,'2020-2021'!$A$2:$Z$177,11,FALSE)/Table1[[#This Row],[2020 
Enrollment]]</f>
        <v>0.21370967741935484</v>
      </c>
      <c r="J112" s="25">
        <f>(VLOOKUP(A112,'2020-2021'!$A$2:$Z$177,11,FALSE))/(VLOOKUP(A112,'2019-2020'!$A$2:$Z$177,11,FALSE))-1</f>
        <v>-1.851851851851849E-2</v>
      </c>
      <c r="K112" s="25">
        <f>VLOOKUP(A112,'2020-2021'!$A$2:$Z$177,14,FALSE)/Table1[[#This Row],[2020 
Enrollment]]</f>
        <v>0.62701612903225812</v>
      </c>
      <c r="L112" s="25">
        <f>(VLOOKUP(A112,'2020-2021'!$A$2:$Z$177,14,FALSE))/(VLOOKUP(A112,'2019-2020'!$A$2:$Z$177,14,FALSE))-1</f>
        <v>-0.1264044943820225</v>
      </c>
      <c r="M112" s="25">
        <f>VLOOKUP(A112,'2020-2021'!$A$2:$Z$177,17,FALSE)/Table1[[#This Row],[2020 
Enrollment]]</f>
        <v>2.0161290322580645E-3</v>
      </c>
      <c r="N112" s="25">
        <f>(VLOOKUP(A112,'2020-2021'!$A$2:$Z$177,17,FALSE))/(VLOOKUP(A112,'2019-2020'!$A$2:$Z$177,17,FALSE))-1</f>
        <v>0</v>
      </c>
      <c r="O112" s="25">
        <f>VLOOKUP(A112,'2020-2021'!$A$2:$Z$177,20,FALSE)/Table1[[#This Row],[2020 
Enrollment]]</f>
        <v>3.2258064516129031E-2</v>
      </c>
      <c r="P112" s="25">
        <f>(VLOOKUP(A112,'2020-2021'!$A$2:$Z$177,20,FALSE))/(VLOOKUP(A112,'2019-2020'!$A$2:$Z$177,20,FALSE))-1</f>
        <v>0.33333333333333326</v>
      </c>
    </row>
    <row r="113" spans="1:16" x14ac:dyDescent="0.45">
      <c r="A113" s="1">
        <v>484</v>
      </c>
      <c r="B113" t="str">
        <f>VLOOKUP(A113,'2020-2021'!$A$2:$Z$177,2,FALSE)</f>
        <v>Oakhurst STEAM Academy</v>
      </c>
      <c r="C113" s="22">
        <f>VLOOKUP(A113,'2019-2020'!$A$2:$Z$177,26,FALSE)</f>
        <v>624</v>
      </c>
      <c r="D113" s="22">
        <f>VLOOKUP(A113,'2020-2021'!$A$2:$Z$177,26,FALSE)</f>
        <v>565</v>
      </c>
      <c r="E113" s="15">
        <f t="shared" si="6"/>
        <v>-59</v>
      </c>
      <c r="F113" s="20">
        <f t="shared" si="7"/>
        <v>-9.4551282051282048E-2</v>
      </c>
      <c r="G113" s="25">
        <f>VLOOKUP(A113,'2020-2021'!$A$2:$Z$177,8,FALSE)/Table1[[#This Row],[2020 
Enrollment]]</f>
        <v>5.663716814159292E-2</v>
      </c>
      <c r="H113" s="25">
        <f>(VLOOKUP(A113,'2020-2021'!$A$2:$Z$177,8,FALSE))/(VLOOKUP(A113,'2019-2020'!$A$2:$Z$177,8,FALSE))-1</f>
        <v>-8.5714285714285743E-2</v>
      </c>
      <c r="I113" s="25">
        <f>VLOOKUP(A113,'2020-2021'!$A$2:$Z$177,11,FALSE)/Table1[[#This Row],[2020 
Enrollment]]</f>
        <v>0.29026548672566371</v>
      </c>
      <c r="J113" s="25">
        <f>(VLOOKUP(A113,'2020-2021'!$A$2:$Z$177,11,FALSE))/(VLOOKUP(A113,'2019-2020'!$A$2:$Z$177,11,FALSE))-1</f>
        <v>-9.8901098901098883E-2</v>
      </c>
      <c r="K113" s="25">
        <f>VLOOKUP(A113,'2020-2021'!$A$2:$Z$177,14,FALSE)/Table1[[#This Row],[2020 
Enrollment]]</f>
        <v>0.4247787610619469</v>
      </c>
      <c r="L113" s="25">
        <f>(VLOOKUP(A113,'2020-2021'!$A$2:$Z$177,14,FALSE))/(VLOOKUP(A113,'2019-2020'!$A$2:$Z$177,14,FALSE))-1</f>
        <v>-6.6147859922178975E-2</v>
      </c>
      <c r="M113" s="25">
        <f>VLOOKUP(A113,'2020-2021'!$A$2:$Z$177,17,FALSE)/Table1[[#This Row],[2020 
Enrollment]]</f>
        <v>3.5398230088495575E-3</v>
      </c>
      <c r="N113" s="25">
        <f>(VLOOKUP(A113,'2020-2021'!$A$2:$Z$177,17,FALSE))/(VLOOKUP(A113,'2019-2020'!$A$2:$Z$177,17,FALSE))-1</f>
        <v>0</v>
      </c>
      <c r="O113" s="25">
        <f>VLOOKUP(A113,'2020-2021'!$A$2:$Z$177,20,FALSE)/Table1[[#This Row],[2020 
Enrollment]]</f>
        <v>0.18053097345132743</v>
      </c>
      <c r="P113" s="25">
        <f>(VLOOKUP(A113,'2020-2021'!$A$2:$Z$177,20,FALSE))/(VLOOKUP(A113,'2019-2020'!$A$2:$Z$177,20,FALSE))-1</f>
        <v>-0.17741935483870963</v>
      </c>
    </row>
    <row r="114" spans="1:16" x14ac:dyDescent="0.45">
      <c r="A114" s="1">
        <v>488</v>
      </c>
      <c r="B114" t="str">
        <f>VLOOKUP(A114,'2020-2021'!$A$2:$Z$177,2,FALSE)</f>
        <v>Oaklawn Language Academy</v>
      </c>
      <c r="C114" s="22">
        <f>VLOOKUP(A114,'2019-2020'!$A$2:$Z$177,26,FALSE)</f>
        <v>595</v>
      </c>
      <c r="D114" s="22">
        <f>VLOOKUP(A114,'2020-2021'!$A$2:$Z$177,26,FALSE)</f>
        <v>574</v>
      </c>
      <c r="E114" s="15">
        <f t="shared" si="6"/>
        <v>-21</v>
      </c>
      <c r="F114" s="20">
        <f t="shared" si="7"/>
        <v>-3.5294117647058823E-2</v>
      </c>
      <c r="G114" s="25">
        <f>VLOOKUP(A114,'2020-2021'!$A$2:$Z$177,8,FALSE)/Table1[[#This Row],[2020 
Enrollment]]</f>
        <v>5.2264808362369342E-3</v>
      </c>
      <c r="H114" s="25">
        <f>(VLOOKUP(A114,'2020-2021'!$A$2:$Z$177,8,FALSE))/(VLOOKUP(A114,'2019-2020'!$A$2:$Z$177,8,FALSE))-1</f>
        <v>-0.25</v>
      </c>
      <c r="I114" s="25">
        <f>VLOOKUP(A114,'2020-2021'!$A$2:$Z$177,11,FALSE)/Table1[[#This Row],[2020 
Enrollment]]</f>
        <v>0.59756097560975607</v>
      </c>
      <c r="J114" s="25">
        <f>(VLOOKUP(A114,'2020-2021'!$A$2:$Z$177,11,FALSE))/(VLOOKUP(A114,'2019-2020'!$A$2:$Z$177,11,FALSE))-1</f>
        <v>-1.1527377521613813E-2</v>
      </c>
      <c r="K114" s="25">
        <f>VLOOKUP(A114,'2020-2021'!$A$2:$Z$177,14,FALSE)/Table1[[#This Row],[2020 
Enrollment]]</f>
        <v>0.32578397212543553</v>
      </c>
      <c r="L114" s="25">
        <f>(VLOOKUP(A114,'2020-2021'!$A$2:$Z$177,14,FALSE))/(VLOOKUP(A114,'2019-2020'!$A$2:$Z$177,14,FALSE))-1</f>
        <v>-8.333333333333337E-2</v>
      </c>
      <c r="M114" s="25">
        <f>VLOOKUP(A114,'2020-2021'!$A$2:$Z$177,17,FALSE)/Table1[[#This Row],[2020 
Enrollment]]</f>
        <v>1.7421602787456446E-3</v>
      </c>
      <c r="N114" s="25">
        <f>(VLOOKUP(A114,'2020-2021'!$A$2:$Z$177,17,FALSE))/(VLOOKUP(A114,'2019-2020'!$A$2:$Z$177,17,FALSE))-1</f>
        <v>0</v>
      </c>
      <c r="O114" s="25">
        <f>VLOOKUP(A114,'2020-2021'!$A$2:$Z$177,20,FALSE)/Table1[[#This Row],[2020 
Enrollment]]</f>
        <v>5.0522648083623695E-2</v>
      </c>
      <c r="P114" s="25">
        <f>(VLOOKUP(A114,'2020-2021'!$A$2:$Z$177,20,FALSE))/(VLOOKUP(A114,'2019-2020'!$A$2:$Z$177,20,FALSE))-1</f>
        <v>0.15999999999999992</v>
      </c>
    </row>
    <row r="115" spans="1:16" x14ac:dyDescent="0.45">
      <c r="A115" s="1">
        <v>491</v>
      </c>
      <c r="B115" t="str">
        <f>VLOOKUP(A115,'2020-2021'!$A$2:$Z$177,2,FALSE)</f>
        <v>Olde Providence Elementary</v>
      </c>
      <c r="C115" s="22">
        <f>VLOOKUP(A115,'2019-2020'!$A$2:$Z$177,26,FALSE)</f>
        <v>753</v>
      </c>
      <c r="D115" s="22">
        <f>VLOOKUP(A115,'2020-2021'!$A$2:$Z$177,26,FALSE)</f>
        <v>624</v>
      </c>
      <c r="E115" s="15">
        <f t="shared" si="6"/>
        <v>-129</v>
      </c>
      <c r="F115" s="20">
        <f t="shared" si="7"/>
        <v>-0.17131474103585656</v>
      </c>
      <c r="G115" s="25">
        <f>VLOOKUP(A115,'2020-2021'!$A$2:$Z$177,8,FALSE)/Table1[[#This Row],[2020 
Enrollment]]</f>
        <v>9.9358974358974353E-2</v>
      </c>
      <c r="H115" s="25">
        <f>(VLOOKUP(A115,'2020-2021'!$A$2:$Z$177,8,FALSE))/(VLOOKUP(A115,'2019-2020'!$A$2:$Z$177,8,FALSE))-1</f>
        <v>0.10714285714285721</v>
      </c>
      <c r="I115" s="25">
        <f>VLOOKUP(A115,'2020-2021'!$A$2:$Z$177,11,FALSE)/Table1[[#This Row],[2020 
Enrollment]]</f>
        <v>5.2884615384615384E-2</v>
      </c>
      <c r="J115" s="25">
        <f>(VLOOKUP(A115,'2020-2021'!$A$2:$Z$177,11,FALSE))/(VLOOKUP(A115,'2019-2020'!$A$2:$Z$177,11,FALSE))-1</f>
        <v>-0.17500000000000004</v>
      </c>
      <c r="K115" s="25">
        <f>VLOOKUP(A115,'2020-2021'!$A$2:$Z$177,14,FALSE)/Table1[[#This Row],[2020 
Enrollment]]</f>
        <v>7.371794871794872E-2</v>
      </c>
      <c r="L115" s="25">
        <f>(VLOOKUP(A115,'2020-2021'!$A$2:$Z$177,14,FALSE))/(VLOOKUP(A115,'2019-2020'!$A$2:$Z$177,14,FALSE))-1</f>
        <v>-7.999999999999996E-2</v>
      </c>
      <c r="M115" s="25">
        <f>VLOOKUP(A115,'2020-2021'!$A$2:$Z$177,17,FALSE)/Table1[[#This Row],[2020 
Enrollment]]</f>
        <v>0</v>
      </c>
      <c r="N115" s="25" t="e">
        <f>(VLOOKUP(A115,'2020-2021'!$A$2:$Z$177,17,FALSE))/(VLOOKUP(A115,'2019-2020'!$A$2:$Z$177,17,FALSE))-1</f>
        <v>#DIV/0!</v>
      </c>
      <c r="O115" s="25">
        <f>VLOOKUP(A115,'2020-2021'!$A$2:$Z$177,20,FALSE)/Table1[[#This Row],[2020 
Enrollment]]</f>
        <v>0.75</v>
      </c>
      <c r="P115" s="25">
        <f>(VLOOKUP(A115,'2020-2021'!$A$2:$Z$177,20,FALSE))/(VLOOKUP(A115,'2019-2020'!$A$2:$Z$177,20,FALSE))-1</f>
        <v>-0.19587628865979378</v>
      </c>
    </row>
    <row r="116" spans="1:16" x14ac:dyDescent="0.45">
      <c r="A116" s="1">
        <v>490</v>
      </c>
      <c r="B116" t="str">
        <f>VLOOKUP(A116,'2020-2021'!$A$2:$Z$177,2,FALSE)</f>
        <v>Olympic High</v>
      </c>
      <c r="C116" s="22">
        <f>VLOOKUP(A116,'2019-2020'!$A$2:$Z$177,26,FALSE)</f>
        <v>2519</v>
      </c>
      <c r="D116" s="22">
        <f>VLOOKUP(A116,'2020-2021'!$A$2:$Z$177,26,FALSE)</f>
        <v>2479</v>
      </c>
      <c r="E116" s="15">
        <f t="shared" si="6"/>
        <v>-40</v>
      </c>
      <c r="F116" s="20">
        <f t="shared" si="7"/>
        <v>-1.5879317189360857E-2</v>
      </c>
      <c r="G116" s="25">
        <f>VLOOKUP(A116,'2020-2021'!$A$2:$Z$177,8,FALSE)/Table1[[#This Row],[2020 
Enrollment]]</f>
        <v>6.8172650262202497E-2</v>
      </c>
      <c r="H116" s="25">
        <f>(VLOOKUP(A116,'2020-2021'!$A$2:$Z$177,8,FALSE))/(VLOOKUP(A116,'2019-2020'!$A$2:$Z$177,8,FALSE))-1</f>
        <v>9.0322580645161299E-2</v>
      </c>
      <c r="I116" s="25">
        <f>VLOOKUP(A116,'2020-2021'!$A$2:$Z$177,11,FALSE)/Table1[[#This Row],[2020 
Enrollment]]</f>
        <v>0.29568374344493747</v>
      </c>
      <c r="J116" s="25">
        <f>(VLOOKUP(A116,'2020-2021'!$A$2:$Z$177,11,FALSE))/(VLOOKUP(A116,'2019-2020'!$A$2:$Z$177,11,FALSE))-1</f>
        <v>1.5235457063711877E-2</v>
      </c>
      <c r="K116" s="25">
        <f>VLOOKUP(A116,'2020-2021'!$A$2:$Z$177,14,FALSE)/Table1[[#This Row],[2020 
Enrollment]]</f>
        <v>0.45340863251311014</v>
      </c>
      <c r="L116" s="25">
        <f>(VLOOKUP(A116,'2020-2021'!$A$2:$Z$177,14,FALSE))/(VLOOKUP(A116,'2019-2020'!$A$2:$Z$177,14,FALSE))-1</f>
        <v>-1.919720767888311E-2</v>
      </c>
      <c r="M116" s="25">
        <f>VLOOKUP(A116,'2020-2021'!$A$2:$Z$177,17,FALSE)/Table1[[#This Row],[2020 
Enrollment]]</f>
        <v>2.0169423154497781E-3</v>
      </c>
      <c r="N116" s="25">
        <f>(VLOOKUP(A116,'2020-2021'!$A$2:$Z$177,17,FALSE))/(VLOOKUP(A116,'2019-2020'!$A$2:$Z$177,17,FALSE))-1</f>
        <v>0.25</v>
      </c>
      <c r="O116" s="25">
        <f>VLOOKUP(A116,'2020-2021'!$A$2:$Z$177,20,FALSE)/Table1[[#This Row],[2020 
Enrollment]]</f>
        <v>0.14400968132311415</v>
      </c>
      <c r="P116" s="25">
        <f>(VLOOKUP(A116,'2020-2021'!$A$2:$Z$177,20,FALSE))/(VLOOKUP(A116,'2019-2020'!$A$2:$Z$177,20,FALSE))-1</f>
        <v>-0.11194029850746268</v>
      </c>
    </row>
    <row r="117" spans="1:16" x14ac:dyDescent="0.45">
      <c r="A117" s="1">
        <v>493</v>
      </c>
      <c r="B117" t="str">
        <f>VLOOKUP(A117,'2020-2021'!$A$2:$Z$177,2,FALSE)</f>
        <v>Palisades Park Elementary</v>
      </c>
      <c r="C117" s="22">
        <f>VLOOKUP(A117,'2019-2020'!$A$2:$Z$177,26,FALSE)</f>
        <v>748</v>
      </c>
      <c r="D117" s="22">
        <f>VLOOKUP(A117,'2020-2021'!$A$2:$Z$177,26,FALSE)</f>
        <v>773</v>
      </c>
      <c r="E117" s="15">
        <f t="shared" si="6"/>
        <v>25</v>
      </c>
      <c r="F117" s="20">
        <f t="shared" si="7"/>
        <v>3.342245989304813E-2</v>
      </c>
      <c r="G117" s="25">
        <f>VLOOKUP(A117,'2020-2021'!$A$2:$Z$177,8,FALSE)/Table1[[#This Row],[2020 
Enrollment]]</f>
        <v>5.9508408796895215E-2</v>
      </c>
      <c r="H117" s="25">
        <f>(VLOOKUP(A117,'2020-2021'!$A$2:$Z$177,8,FALSE))/(VLOOKUP(A117,'2019-2020'!$A$2:$Z$177,8,FALSE))-1</f>
        <v>0.21052631578947367</v>
      </c>
      <c r="I117" s="25">
        <f>VLOOKUP(A117,'2020-2021'!$A$2:$Z$177,11,FALSE)/Table1[[#This Row],[2020 
Enrollment]]</f>
        <v>0.15782664941785252</v>
      </c>
      <c r="J117" s="25">
        <f>(VLOOKUP(A117,'2020-2021'!$A$2:$Z$177,11,FALSE))/(VLOOKUP(A117,'2019-2020'!$A$2:$Z$177,11,FALSE))-1</f>
        <v>-1.6129032258064502E-2</v>
      </c>
      <c r="K117" s="25">
        <f>VLOOKUP(A117,'2020-2021'!$A$2:$Z$177,14,FALSE)/Table1[[#This Row],[2020 
Enrollment]]</f>
        <v>0.43984476067270373</v>
      </c>
      <c r="L117" s="25">
        <f>(VLOOKUP(A117,'2020-2021'!$A$2:$Z$177,14,FALSE))/(VLOOKUP(A117,'2019-2020'!$A$2:$Z$177,14,FALSE))-1</f>
        <v>0.10389610389610393</v>
      </c>
      <c r="M117" s="25">
        <f>VLOOKUP(A117,'2020-2021'!$A$2:$Z$177,17,FALSE)/Table1[[#This Row],[2020 
Enrollment]]</f>
        <v>1.29366106080207E-3</v>
      </c>
      <c r="N117" s="25">
        <f>(VLOOKUP(A117,'2020-2021'!$A$2:$Z$177,17,FALSE))/(VLOOKUP(A117,'2019-2020'!$A$2:$Z$177,17,FALSE))-1</f>
        <v>0</v>
      </c>
      <c r="O117" s="25">
        <f>VLOOKUP(A117,'2020-2021'!$A$2:$Z$177,20,FALSE)/Table1[[#This Row],[2020 
Enrollment]]</f>
        <v>0.296248382923674</v>
      </c>
      <c r="P117" s="25">
        <f>(VLOOKUP(A117,'2020-2021'!$A$2:$Z$177,20,FALSE))/(VLOOKUP(A117,'2019-2020'!$A$2:$Z$177,20,FALSE))-1</f>
        <v>-6.9105691056910556E-2</v>
      </c>
    </row>
    <row r="118" spans="1:16" x14ac:dyDescent="0.45">
      <c r="A118" s="1">
        <v>492</v>
      </c>
      <c r="B118" t="str">
        <f>VLOOKUP(A118,'2020-2021'!$A$2:$Z$177,2,FALSE)</f>
        <v>Park Road Montessori</v>
      </c>
      <c r="C118" s="22">
        <f>VLOOKUP(A118,'2019-2020'!$A$2:$Z$177,26,FALSE)</f>
        <v>451</v>
      </c>
      <c r="D118" s="22">
        <f>VLOOKUP(A118,'2020-2021'!$A$2:$Z$177,26,FALSE)</f>
        <v>456</v>
      </c>
      <c r="E118" s="15">
        <f t="shared" si="6"/>
        <v>5</v>
      </c>
      <c r="F118" s="20">
        <f t="shared" si="7"/>
        <v>1.1086474501108648E-2</v>
      </c>
      <c r="G118" s="25">
        <f>VLOOKUP(A118,'2020-2021'!$A$2:$Z$177,8,FALSE)/Table1[[#This Row],[2020 
Enrollment]]</f>
        <v>8.9912280701754388E-2</v>
      </c>
      <c r="H118" s="25">
        <f>(VLOOKUP(A118,'2020-2021'!$A$2:$Z$177,8,FALSE))/(VLOOKUP(A118,'2019-2020'!$A$2:$Z$177,8,FALSE))-1</f>
        <v>0</v>
      </c>
      <c r="I118" s="25">
        <f>VLOOKUP(A118,'2020-2021'!$A$2:$Z$177,11,FALSE)/Table1[[#This Row],[2020 
Enrollment]]</f>
        <v>7.8947368421052627E-2</v>
      </c>
      <c r="J118" s="25">
        <f>(VLOOKUP(A118,'2020-2021'!$A$2:$Z$177,11,FALSE))/(VLOOKUP(A118,'2019-2020'!$A$2:$Z$177,11,FALSE))-1</f>
        <v>-7.6923076923076872E-2</v>
      </c>
      <c r="K118" s="25">
        <f>VLOOKUP(A118,'2020-2021'!$A$2:$Z$177,14,FALSE)/Table1[[#This Row],[2020 
Enrollment]]</f>
        <v>0.1337719298245614</v>
      </c>
      <c r="L118" s="25">
        <f>(VLOOKUP(A118,'2020-2021'!$A$2:$Z$177,14,FALSE))/(VLOOKUP(A118,'2019-2020'!$A$2:$Z$177,14,FALSE))-1</f>
        <v>5.1724137931034475E-2</v>
      </c>
      <c r="M118" s="25">
        <f>VLOOKUP(A118,'2020-2021'!$A$2:$Z$177,17,FALSE)/Table1[[#This Row],[2020 
Enrollment]]</f>
        <v>0</v>
      </c>
      <c r="N118" s="25" t="e">
        <f>(VLOOKUP(A118,'2020-2021'!$A$2:$Z$177,17,FALSE))/(VLOOKUP(A118,'2019-2020'!$A$2:$Z$177,17,FALSE))-1</f>
        <v>#DIV/0!</v>
      </c>
      <c r="O118" s="25">
        <f>VLOOKUP(A118,'2020-2021'!$A$2:$Z$177,20,FALSE)/Table1[[#This Row],[2020 
Enrollment]]</f>
        <v>0.66447368421052633</v>
      </c>
      <c r="P118" s="25">
        <f>(VLOOKUP(A118,'2020-2021'!$A$2:$Z$177,20,FALSE))/(VLOOKUP(A118,'2019-2020'!$A$2:$Z$177,20,FALSE))-1</f>
        <v>2.3648648648648685E-2</v>
      </c>
    </row>
    <row r="119" spans="1:16" x14ac:dyDescent="0.45">
      <c r="A119" s="1">
        <v>409</v>
      </c>
      <c r="B119" t="str">
        <f>VLOOKUP(A119,'2020-2021'!$A$2:$Z$177,2,FALSE)</f>
        <v>Parkside Elementary</v>
      </c>
      <c r="C119" s="22">
        <f>VLOOKUP(A119,'2019-2020'!$A$2:$Z$177,26,FALSE)</f>
        <v>346</v>
      </c>
      <c r="D119" s="22">
        <f>VLOOKUP(A119,'2020-2021'!$A$2:$Z$177,26,FALSE)</f>
        <v>335</v>
      </c>
      <c r="E119" s="15">
        <f t="shared" si="6"/>
        <v>-11</v>
      </c>
      <c r="F119" s="20">
        <f t="shared" si="7"/>
        <v>-3.1791907514450865E-2</v>
      </c>
      <c r="G119" s="25">
        <f>VLOOKUP(A119,'2020-2021'!$A$2:$Z$177,8,FALSE)/Table1[[#This Row],[2020 
Enrollment]]</f>
        <v>2.9850746268656716E-2</v>
      </c>
      <c r="H119" s="25">
        <f>(VLOOKUP(A119,'2020-2021'!$A$2:$Z$177,8,FALSE))/(VLOOKUP(A119,'2019-2020'!$A$2:$Z$177,8,FALSE))-1</f>
        <v>-0.375</v>
      </c>
      <c r="I119" s="25">
        <f>VLOOKUP(A119,'2020-2021'!$A$2:$Z$177,11,FALSE)/Table1[[#This Row],[2020 
Enrollment]]</f>
        <v>0.11343283582089553</v>
      </c>
      <c r="J119" s="25">
        <f>(VLOOKUP(A119,'2020-2021'!$A$2:$Z$177,11,FALSE))/(VLOOKUP(A119,'2019-2020'!$A$2:$Z$177,11,FALSE))-1</f>
        <v>5.555555555555558E-2</v>
      </c>
      <c r="K119" s="25">
        <f>VLOOKUP(A119,'2020-2021'!$A$2:$Z$177,14,FALSE)/Table1[[#This Row],[2020 
Enrollment]]</f>
        <v>0.73134328358208955</v>
      </c>
      <c r="L119" s="25">
        <f>(VLOOKUP(A119,'2020-2021'!$A$2:$Z$177,14,FALSE))/(VLOOKUP(A119,'2019-2020'!$A$2:$Z$177,14,FALSE))-1</f>
        <v>-4.296875E-2</v>
      </c>
      <c r="M119" s="25">
        <f>VLOOKUP(A119,'2020-2021'!$A$2:$Z$177,17,FALSE)/Table1[[#This Row],[2020 
Enrollment]]</f>
        <v>2.9850746268656717E-3</v>
      </c>
      <c r="N119" s="25" t="e">
        <f>(VLOOKUP(A119,'2020-2021'!$A$2:$Z$177,17,FALSE))/(VLOOKUP(A119,'2019-2020'!$A$2:$Z$177,17,FALSE))-1</f>
        <v>#DIV/0!</v>
      </c>
      <c r="O119" s="25">
        <f>VLOOKUP(A119,'2020-2021'!$A$2:$Z$177,20,FALSE)/Table1[[#This Row],[2020 
Enrollment]]</f>
        <v>5.9701492537313432E-2</v>
      </c>
      <c r="P119" s="25">
        <f>(VLOOKUP(A119,'2020-2021'!$A$2:$Z$177,20,FALSE))/(VLOOKUP(A119,'2019-2020'!$A$2:$Z$177,20,FALSE))-1</f>
        <v>-0.13043478260869568</v>
      </c>
    </row>
    <row r="120" spans="1:16" x14ac:dyDescent="0.45">
      <c r="A120" s="1">
        <v>494</v>
      </c>
      <c r="B120" t="str">
        <f>VLOOKUP(A120,'2020-2021'!$A$2:$Z$177,2,FALSE)</f>
        <v>Paw Creek Elementary</v>
      </c>
      <c r="C120" s="22">
        <f>VLOOKUP(A120,'2019-2020'!$A$2:$Z$177,26,FALSE)</f>
        <v>624</v>
      </c>
      <c r="D120" s="22">
        <f>VLOOKUP(A120,'2020-2021'!$A$2:$Z$177,26,FALSE)</f>
        <v>669</v>
      </c>
      <c r="E120" s="15">
        <f t="shared" si="6"/>
        <v>45</v>
      </c>
      <c r="F120" s="20">
        <f t="shared" si="7"/>
        <v>7.2115384615384609E-2</v>
      </c>
      <c r="G120" s="25">
        <f>VLOOKUP(A120,'2020-2021'!$A$2:$Z$177,8,FALSE)/Table1[[#This Row],[2020 
Enrollment]]</f>
        <v>4.0358744394618833E-2</v>
      </c>
      <c r="H120" s="25">
        <f>(VLOOKUP(A120,'2020-2021'!$A$2:$Z$177,8,FALSE))/(VLOOKUP(A120,'2019-2020'!$A$2:$Z$177,8,FALSE))-1</f>
        <v>0.125</v>
      </c>
      <c r="I120" s="25">
        <f>VLOOKUP(A120,'2020-2021'!$A$2:$Z$177,11,FALSE)/Table1[[#This Row],[2020 
Enrollment]]</f>
        <v>0.30194319880418535</v>
      </c>
      <c r="J120" s="25">
        <f>(VLOOKUP(A120,'2020-2021'!$A$2:$Z$177,11,FALSE))/(VLOOKUP(A120,'2019-2020'!$A$2:$Z$177,11,FALSE))-1</f>
        <v>3.0612244897959107E-2</v>
      </c>
      <c r="K120" s="25">
        <f>VLOOKUP(A120,'2020-2021'!$A$2:$Z$177,14,FALSE)/Table1[[#This Row],[2020 
Enrollment]]</f>
        <v>0.56502242152466364</v>
      </c>
      <c r="L120" s="25">
        <f>(VLOOKUP(A120,'2020-2021'!$A$2:$Z$177,14,FALSE))/(VLOOKUP(A120,'2019-2020'!$A$2:$Z$177,14,FALSE))-1</f>
        <v>0.11176470588235299</v>
      </c>
      <c r="M120" s="25">
        <f>VLOOKUP(A120,'2020-2021'!$A$2:$Z$177,17,FALSE)/Table1[[#This Row],[2020 
Enrollment]]</f>
        <v>1.4947683109118087E-3</v>
      </c>
      <c r="N120" s="25">
        <f>(VLOOKUP(A120,'2020-2021'!$A$2:$Z$177,17,FALSE))/(VLOOKUP(A120,'2019-2020'!$A$2:$Z$177,17,FALSE))-1</f>
        <v>0</v>
      </c>
      <c r="O120" s="25">
        <f>VLOOKUP(A120,'2020-2021'!$A$2:$Z$177,20,FALSE)/Table1[[#This Row],[2020 
Enrollment]]</f>
        <v>7.0254110612855011E-2</v>
      </c>
      <c r="P120" s="25">
        <f>(VLOOKUP(A120,'2020-2021'!$A$2:$Z$177,20,FALSE))/(VLOOKUP(A120,'2019-2020'!$A$2:$Z$177,20,FALSE))-1</f>
        <v>-7.8431372549019662E-2</v>
      </c>
    </row>
    <row r="121" spans="1:16" x14ac:dyDescent="0.45">
      <c r="A121" s="1">
        <v>498</v>
      </c>
      <c r="B121" t="str">
        <f>VLOOKUP(A121,'2020-2021'!$A$2:$Z$177,2,FALSE)</f>
        <v>Performance Learning Center</v>
      </c>
      <c r="C121" s="22">
        <f>VLOOKUP(A121,'2019-2020'!$A$2:$Z$177,26,FALSE)</f>
        <v>123</v>
      </c>
      <c r="D121" s="22">
        <f>VLOOKUP(A121,'2020-2021'!$A$2:$Z$177,26,FALSE)</f>
        <v>95</v>
      </c>
      <c r="E121" s="15">
        <f t="shared" si="6"/>
        <v>-28</v>
      </c>
      <c r="F121" s="20">
        <f t="shared" si="7"/>
        <v>-0.22764227642276422</v>
      </c>
      <c r="G121" s="25">
        <f>VLOOKUP(A121,'2020-2021'!$A$2:$Z$177,8,FALSE)/Table1[[#This Row],[2020 
Enrollment]]</f>
        <v>1.0526315789473684E-2</v>
      </c>
      <c r="H121" s="25">
        <f>(VLOOKUP(A121,'2020-2021'!$A$2:$Z$177,8,FALSE))/(VLOOKUP(A121,'2019-2020'!$A$2:$Z$177,8,FALSE))-1</f>
        <v>-0.66666666666666674</v>
      </c>
      <c r="I121" s="25">
        <f>VLOOKUP(A121,'2020-2021'!$A$2:$Z$177,11,FALSE)/Table1[[#This Row],[2020 
Enrollment]]</f>
        <v>0.23157894736842105</v>
      </c>
      <c r="J121" s="25">
        <f>(VLOOKUP(A121,'2020-2021'!$A$2:$Z$177,11,FALSE))/(VLOOKUP(A121,'2019-2020'!$A$2:$Z$177,11,FALSE))-1</f>
        <v>-0.2142857142857143</v>
      </c>
      <c r="K121" s="25">
        <f>VLOOKUP(A121,'2020-2021'!$A$2:$Z$177,14,FALSE)/Table1[[#This Row],[2020 
Enrollment]]</f>
        <v>0.57894736842105265</v>
      </c>
      <c r="L121" s="25">
        <f>(VLOOKUP(A121,'2020-2021'!$A$2:$Z$177,14,FALSE))/(VLOOKUP(A121,'2019-2020'!$A$2:$Z$177,14,FALSE))-1</f>
        <v>-0.23611111111111116</v>
      </c>
      <c r="M121" s="25">
        <f>VLOOKUP(A121,'2020-2021'!$A$2:$Z$177,17,FALSE)/Table1[[#This Row],[2020 
Enrollment]]</f>
        <v>0</v>
      </c>
      <c r="N121" s="25" t="e">
        <f>(VLOOKUP(A121,'2020-2021'!$A$2:$Z$177,17,FALSE))/(VLOOKUP(A121,'2019-2020'!$A$2:$Z$177,17,FALSE))-1</f>
        <v>#DIV/0!</v>
      </c>
      <c r="O121" s="25">
        <f>VLOOKUP(A121,'2020-2021'!$A$2:$Z$177,20,FALSE)/Table1[[#This Row],[2020 
Enrollment]]</f>
        <v>0.15789473684210525</v>
      </c>
      <c r="P121" s="25">
        <f>(VLOOKUP(A121,'2020-2021'!$A$2:$Z$177,20,FALSE))/(VLOOKUP(A121,'2019-2020'!$A$2:$Z$177,20,FALSE))-1</f>
        <v>-0.16666666666666663</v>
      </c>
    </row>
    <row r="122" spans="1:16" x14ac:dyDescent="0.45">
      <c r="A122" s="1">
        <v>496</v>
      </c>
      <c r="B122" t="str">
        <f>VLOOKUP(A122,'2020-2021'!$A$2:$Z$177,2,FALSE)</f>
        <v>Phillip O Berry Academy of Technology</v>
      </c>
      <c r="C122" s="22">
        <f>VLOOKUP(A122,'2019-2020'!$A$2:$Z$177,26,FALSE)</f>
        <v>1812</v>
      </c>
      <c r="D122" s="22">
        <f>VLOOKUP(A122,'2020-2021'!$A$2:$Z$177,26,FALSE)</f>
        <v>1839</v>
      </c>
      <c r="E122" s="15">
        <f t="shared" si="6"/>
        <v>27</v>
      </c>
      <c r="F122" s="20">
        <f t="shared" si="7"/>
        <v>1.4900662251655629E-2</v>
      </c>
      <c r="G122" s="25">
        <f>VLOOKUP(A122,'2020-2021'!$A$2:$Z$177,8,FALSE)/Table1[[#This Row],[2020 
Enrollment]]</f>
        <v>4.4045676998368678E-2</v>
      </c>
      <c r="H122" s="25">
        <f>(VLOOKUP(A122,'2020-2021'!$A$2:$Z$177,8,FALSE))/(VLOOKUP(A122,'2019-2020'!$A$2:$Z$177,8,FALSE))-1</f>
        <v>8.0000000000000071E-2</v>
      </c>
      <c r="I122" s="25">
        <f>VLOOKUP(A122,'2020-2021'!$A$2:$Z$177,11,FALSE)/Table1[[#This Row],[2020 
Enrollment]]</f>
        <v>0.22838499184339314</v>
      </c>
      <c r="J122" s="25">
        <f>(VLOOKUP(A122,'2020-2021'!$A$2:$Z$177,11,FALSE))/(VLOOKUP(A122,'2019-2020'!$A$2:$Z$177,11,FALSE))-1</f>
        <v>2.3866348448686736E-3</v>
      </c>
      <c r="K122" s="25">
        <f>VLOOKUP(A122,'2020-2021'!$A$2:$Z$177,14,FALSE)/Table1[[#This Row],[2020 
Enrollment]]</f>
        <v>0.66286025013594341</v>
      </c>
      <c r="L122" s="25">
        <f>(VLOOKUP(A122,'2020-2021'!$A$2:$Z$177,14,FALSE))/(VLOOKUP(A122,'2019-2020'!$A$2:$Z$177,14,FALSE))-1</f>
        <v>1.8379281537176384E-2</v>
      </c>
      <c r="M122" s="25">
        <f>VLOOKUP(A122,'2020-2021'!$A$2:$Z$177,17,FALSE)/Table1[[#This Row],[2020 
Enrollment]]</f>
        <v>0</v>
      </c>
      <c r="N122" s="25" t="e">
        <f>(VLOOKUP(A122,'2020-2021'!$A$2:$Z$177,17,FALSE))/(VLOOKUP(A122,'2019-2020'!$A$2:$Z$177,17,FALSE))-1</f>
        <v>#DIV/0!</v>
      </c>
      <c r="O122" s="25">
        <f>VLOOKUP(A122,'2020-2021'!$A$2:$Z$177,20,FALSE)/Table1[[#This Row],[2020 
Enrollment]]</f>
        <v>4.1326808047852097E-2</v>
      </c>
      <c r="P122" s="25">
        <f>(VLOOKUP(A122,'2020-2021'!$A$2:$Z$177,20,FALSE))/(VLOOKUP(A122,'2019-2020'!$A$2:$Z$177,20,FALSE))-1</f>
        <v>-1.2987012987012991E-2</v>
      </c>
    </row>
    <row r="123" spans="1:16" x14ac:dyDescent="0.45">
      <c r="A123" s="1">
        <v>497</v>
      </c>
      <c r="B123" t="str">
        <f>VLOOKUP(A123,'2020-2021'!$A$2:$Z$177,2,FALSE)</f>
        <v>Piedmont IB Middle</v>
      </c>
      <c r="C123" s="22">
        <f>VLOOKUP(A123,'2019-2020'!$A$2:$Z$177,26,FALSE)</f>
        <v>1099</v>
      </c>
      <c r="D123" s="22">
        <f>VLOOKUP(A123,'2020-2021'!$A$2:$Z$177,26,FALSE)</f>
        <v>1123</v>
      </c>
      <c r="E123" s="15">
        <f t="shared" si="6"/>
        <v>24</v>
      </c>
      <c r="F123" s="20">
        <f t="shared" si="7"/>
        <v>2.1838034576888082E-2</v>
      </c>
      <c r="G123" s="25">
        <f>VLOOKUP(A123,'2020-2021'!$A$2:$Z$177,8,FALSE)/Table1[[#This Row],[2020 
Enrollment]]</f>
        <v>7.123775601068566E-2</v>
      </c>
      <c r="H123" s="25">
        <f>(VLOOKUP(A123,'2020-2021'!$A$2:$Z$177,8,FALSE))/(VLOOKUP(A123,'2019-2020'!$A$2:$Z$177,8,FALSE))-1</f>
        <v>0</v>
      </c>
      <c r="I123" s="25">
        <f>VLOOKUP(A123,'2020-2021'!$A$2:$Z$177,11,FALSE)/Table1[[#This Row],[2020 
Enrollment]]</f>
        <v>0.14870881567230632</v>
      </c>
      <c r="J123" s="25">
        <f>(VLOOKUP(A123,'2020-2021'!$A$2:$Z$177,11,FALSE))/(VLOOKUP(A123,'2019-2020'!$A$2:$Z$177,11,FALSE))-1</f>
        <v>7.0512820512820484E-2</v>
      </c>
      <c r="K123" s="25">
        <f>VLOOKUP(A123,'2020-2021'!$A$2:$Z$177,14,FALSE)/Table1[[#This Row],[2020 
Enrollment]]</f>
        <v>0.5449688334817453</v>
      </c>
      <c r="L123" s="25">
        <f>(VLOOKUP(A123,'2020-2021'!$A$2:$Z$177,14,FALSE))/(VLOOKUP(A123,'2019-2020'!$A$2:$Z$177,14,FALSE))-1</f>
        <v>-1.9230769230769273E-2</v>
      </c>
      <c r="M123" s="25">
        <f>VLOOKUP(A123,'2020-2021'!$A$2:$Z$177,17,FALSE)/Table1[[#This Row],[2020 
Enrollment]]</f>
        <v>8.9047195013357077E-4</v>
      </c>
      <c r="N123" s="25">
        <f>(VLOOKUP(A123,'2020-2021'!$A$2:$Z$177,17,FALSE))/(VLOOKUP(A123,'2019-2020'!$A$2:$Z$177,17,FALSE))-1</f>
        <v>-0.5</v>
      </c>
      <c r="O123" s="25">
        <f>VLOOKUP(A123,'2020-2021'!$A$2:$Z$177,20,FALSE)/Table1[[#This Row],[2020 
Enrollment]]</f>
        <v>0.20480854853072128</v>
      </c>
      <c r="P123" s="25">
        <f>(VLOOKUP(A123,'2020-2021'!$A$2:$Z$177,20,FALSE))/(VLOOKUP(A123,'2019-2020'!$A$2:$Z$177,20,FALSE))-1</f>
        <v>9.004739336492884E-2</v>
      </c>
    </row>
    <row r="124" spans="1:16" x14ac:dyDescent="0.45">
      <c r="A124" s="1">
        <v>500</v>
      </c>
      <c r="B124" t="str">
        <f>VLOOKUP(A124,'2020-2021'!$A$2:$Z$177,2,FALSE)</f>
        <v>Pineville Elementary</v>
      </c>
      <c r="C124" s="22">
        <f>VLOOKUP(A124,'2019-2020'!$A$2:$Z$177,26,FALSE)</f>
        <v>763</v>
      </c>
      <c r="D124" s="22">
        <f>VLOOKUP(A124,'2020-2021'!$A$2:$Z$177,26,FALSE)</f>
        <v>661</v>
      </c>
      <c r="E124" s="15">
        <f t="shared" si="6"/>
        <v>-102</v>
      </c>
      <c r="F124" s="20">
        <f t="shared" si="7"/>
        <v>-0.13368283093053734</v>
      </c>
      <c r="G124" s="25">
        <f>VLOOKUP(A124,'2020-2021'!$A$2:$Z$177,8,FALSE)/Table1[[#This Row],[2020 
Enrollment]]</f>
        <v>4.5385779122541603E-2</v>
      </c>
      <c r="H124" s="25">
        <f>(VLOOKUP(A124,'2020-2021'!$A$2:$Z$177,8,FALSE))/(VLOOKUP(A124,'2019-2020'!$A$2:$Z$177,8,FALSE))-1</f>
        <v>-0.25</v>
      </c>
      <c r="I124" s="25">
        <f>VLOOKUP(A124,'2020-2021'!$A$2:$Z$177,11,FALSE)/Table1[[#This Row],[2020 
Enrollment]]</f>
        <v>0.39485627836611198</v>
      </c>
      <c r="J124" s="25">
        <f>(VLOOKUP(A124,'2020-2021'!$A$2:$Z$177,11,FALSE))/(VLOOKUP(A124,'2019-2020'!$A$2:$Z$177,11,FALSE))-1</f>
        <v>-6.4516129032258118E-2</v>
      </c>
      <c r="K124" s="25">
        <f>VLOOKUP(A124,'2020-2021'!$A$2:$Z$177,14,FALSE)/Table1[[#This Row],[2020 
Enrollment]]</f>
        <v>0.23903177004538578</v>
      </c>
      <c r="L124" s="25">
        <f>(VLOOKUP(A124,'2020-2021'!$A$2:$Z$177,14,FALSE))/(VLOOKUP(A124,'2019-2020'!$A$2:$Z$177,14,FALSE))-1</f>
        <v>-0.10734463276836159</v>
      </c>
      <c r="M124" s="25">
        <f>VLOOKUP(A124,'2020-2021'!$A$2:$Z$177,17,FALSE)/Table1[[#This Row],[2020 
Enrollment]]</f>
        <v>0</v>
      </c>
      <c r="N124" s="25" t="e">
        <f>(VLOOKUP(A124,'2020-2021'!$A$2:$Z$177,17,FALSE))/(VLOOKUP(A124,'2019-2020'!$A$2:$Z$177,17,FALSE))-1</f>
        <v>#DIV/0!</v>
      </c>
      <c r="O124" s="25">
        <f>VLOOKUP(A124,'2020-2021'!$A$2:$Z$177,20,FALSE)/Table1[[#This Row],[2020 
Enrollment]]</f>
        <v>0.27231467473524962</v>
      </c>
      <c r="P124" s="25">
        <f>(VLOOKUP(A124,'2020-2021'!$A$2:$Z$177,20,FALSE))/(VLOOKUP(A124,'2019-2020'!$A$2:$Z$177,20,FALSE))-1</f>
        <v>-0.20704845814977979</v>
      </c>
    </row>
    <row r="125" spans="1:16" x14ac:dyDescent="0.45">
      <c r="A125" s="1">
        <v>501</v>
      </c>
      <c r="B125" t="str">
        <f>VLOOKUP(A125,'2020-2021'!$A$2:$Z$177,2,FALSE)</f>
        <v>Pinewood Elementary</v>
      </c>
      <c r="C125" s="22">
        <f>VLOOKUP(A125,'2019-2020'!$A$2:$Z$177,26,FALSE)</f>
        <v>495</v>
      </c>
      <c r="D125" s="22">
        <f>VLOOKUP(A125,'2020-2021'!$A$2:$Z$177,26,FALSE)</f>
        <v>497</v>
      </c>
      <c r="E125" s="15">
        <f t="shared" si="6"/>
        <v>2</v>
      </c>
      <c r="F125" s="20">
        <f t="shared" si="7"/>
        <v>4.0404040404040404E-3</v>
      </c>
      <c r="G125" s="25">
        <f>VLOOKUP(A125,'2020-2021'!$A$2:$Z$177,8,FALSE)/Table1[[#This Row],[2020 
Enrollment]]</f>
        <v>3.2193158953722337E-2</v>
      </c>
      <c r="H125" s="25">
        <f>(VLOOKUP(A125,'2020-2021'!$A$2:$Z$177,8,FALSE))/(VLOOKUP(A125,'2019-2020'!$A$2:$Z$177,8,FALSE))-1</f>
        <v>0</v>
      </c>
      <c r="I125" s="25">
        <f>VLOOKUP(A125,'2020-2021'!$A$2:$Z$177,11,FALSE)/Table1[[#This Row],[2020 
Enrollment]]</f>
        <v>0.52313883299798791</v>
      </c>
      <c r="J125" s="25">
        <f>(VLOOKUP(A125,'2020-2021'!$A$2:$Z$177,11,FALSE))/(VLOOKUP(A125,'2019-2020'!$A$2:$Z$177,11,FALSE))-1</f>
        <v>-2.9850746268656692E-2</v>
      </c>
      <c r="K125" s="25">
        <f>VLOOKUP(A125,'2020-2021'!$A$2:$Z$177,14,FALSE)/Table1[[#This Row],[2020 
Enrollment]]</f>
        <v>0.34004024144869216</v>
      </c>
      <c r="L125" s="25">
        <f>(VLOOKUP(A125,'2020-2021'!$A$2:$Z$177,14,FALSE))/(VLOOKUP(A125,'2019-2020'!$A$2:$Z$177,14,FALSE))-1</f>
        <v>4.3209876543209846E-2</v>
      </c>
      <c r="M125" s="25">
        <f>VLOOKUP(A125,'2020-2021'!$A$2:$Z$177,17,FALSE)/Table1[[#This Row],[2020 
Enrollment]]</f>
        <v>0</v>
      </c>
      <c r="N125" s="25" t="e">
        <f>(VLOOKUP(A125,'2020-2021'!$A$2:$Z$177,17,FALSE))/(VLOOKUP(A125,'2019-2020'!$A$2:$Z$177,17,FALSE))-1</f>
        <v>#DIV/0!</v>
      </c>
      <c r="O125" s="25">
        <f>VLOOKUP(A125,'2020-2021'!$A$2:$Z$177,20,FALSE)/Table1[[#This Row],[2020 
Enrollment]]</f>
        <v>6.2374245472837021E-2</v>
      </c>
      <c r="P125" s="25">
        <f>(VLOOKUP(A125,'2020-2021'!$A$2:$Z$177,20,FALSE))/(VLOOKUP(A125,'2019-2020'!$A$2:$Z$177,20,FALSE))-1</f>
        <v>-8.8235294117647078E-2</v>
      </c>
    </row>
    <row r="126" spans="1:16" x14ac:dyDescent="0.45">
      <c r="A126" s="1">
        <v>503</v>
      </c>
      <c r="B126" t="str">
        <f>VLOOKUP(A126,'2020-2021'!$A$2:$Z$177,2,FALSE)</f>
        <v>Piney Grove Elementary</v>
      </c>
      <c r="C126" s="22">
        <f>VLOOKUP(A126,'2019-2020'!$A$2:$Z$177,26,FALSE)</f>
        <v>696</v>
      </c>
      <c r="D126" s="22">
        <f>VLOOKUP(A126,'2020-2021'!$A$2:$Z$177,26,FALSE)</f>
        <v>679</v>
      </c>
      <c r="E126" s="15">
        <f t="shared" si="6"/>
        <v>-17</v>
      </c>
      <c r="F126" s="20">
        <f t="shared" si="7"/>
        <v>-2.442528735632184E-2</v>
      </c>
      <c r="G126" s="25">
        <f>VLOOKUP(A126,'2020-2021'!$A$2:$Z$177,8,FALSE)/Table1[[#This Row],[2020 
Enrollment]]</f>
        <v>0.1561119293078056</v>
      </c>
      <c r="H126" s="25">
        <f>(VLOOKUP(A126,'2020-2021'!$A$2:$Z$177,8,FALSE))/(VLOOKUP(A126,'2019-2020'!$A$2:$Z$177,8,FALSE))-1</f>
        <v>1.9230769230769162E-2</v>
      </c>
      <c r="I126" s="25">
        <f>VLOOKUP(A126,'2020-2021'!$A$2:$Z$177,11,FALSE)/Table1[[#This Row],[2020 
Enrollment]]</f>
        <v>0.46980854197349042</v>
      </c>
      <c r="J126" s="25">
        <f>(VLOOKUP(A126,'2020-2021'!$A$2:$Z$177,11,FALSE))/(VLOOKUP(A126,'2019-2020'!$A$2:$Z$177,11,FALSE))-1</f>
        <v>-1.8461538461538418E-2</v>
      </c>
      <c r="K126" s="25">
        <f>VLOOKUP(A126,'2020-2021'!$A$2:$Z$177,14,FALSE)/Table1[[#This Row],[2020 
Enrollment]]</f>
        <v>0.28424153166421207</v>
      </c>
      <c r="L126" s="25">
        <f>(VLOOKUP(A126,'2020-2021'!$A$2:$Z$177,14,FALSE))/(VLOOKUP(A126,'2019-2020'!$A$2:$Z$177,14,FALSE))-1</f>
        <v>1.0471204188481575E-2</v>
      </c>
      <c r="M126" s="25">
        <f>VLOOKUP(A126,'2020-2021'!$A$2:$Z$177,17,FALSE)/Table1[[#This Row],[2020 
Enrollment]]</f>
        <v>0</v>
      </c>
      <c r="N126" s="25" t="e">
        <f>(VLOOKUP(A126,'2020-2021'!$A$2:$Z$177,17,FALSE))/(VLOOKUP(A126,'2019-2020'!$A$2:$Z$177,17,FALSE))-1</f>
        <v>#DIV/0!</v>
      </c>
      <c r="O126" s="25">
        <f>VLOOKUP(A126,'2020-2021'!$A$2:$Z$177,20,FALSE)/Table1[[#This Row],[2020 
Enrollment]]</f>
        <v>6.774668630338733E-2</v>
      </c>
      <c r="P126" s="25">
        <f>(VLOOKUP(A126,'2020-2021'!$A$2:$Z$177,20,FALSE))/(VLOOKUP(A126,'2019-2020'!$A$2:$Z$177,20,FALSE))-1</f>
        <v>-7.999999999999996E-2</v>
      </c>
    </row>
    <row r="127" spans="1:16" x14ac:dyDescent="0.45">
      <c r="A127" s="1">
        <v>392</v>
      </c>
      <c r="B127" t="str">
        <f>VLOOKUP(A127,'2020-2021'!$A$2:$Z$177,2,FALSE)</f>
        <v>Polo Ridge Elementary</v>
      </c>
      <c r="C127" s="22">
        <f>VLOOKUP(A127,'2019-2020'!$A$2:$Z$177,26,FALSE)</f>
        <v>1015</v>
      </c>
      <c r="D127" s="22">
        <f>VLOOKUP(A127,'2020-2021'!$A$2:$Z$177,26,FALSE)</f>
        <v>645</v>
      </c>
      <c r="E127" s="15">
        <f t="shared" si="6"/>
        <v>-370</v>
      </c>
      <c r="F127" s="20">
        <f t="shared" si="7"/>
        <v>-0.3645320197044335</v>
      </c>
      <c r="G127" s="25">
        <f>VLOOKUP(A127,'2020-2021'!$A$2:$Z$177,8,FALSE)/Table1[[#This Row],[2020 
Enrollment]]</f>
        <v>0.36124031007751939</v>
      </c>
      <c r="H127" s="25">
        <f>(VLOOKUP(A127,'2020-2021'!$A$2:$Z$177,8,FALSE))/(VLOOKUP(A127,'2019-2020'!$A$2:$Z$177,8,FALSE))-1</f>
        <v>-0.29393939393939394</v>
      </c>
      <c r="I127" s="25">
        <f>VLOOKUP(A127,'2020-2021'!$A$2:$Z$177,11,FALSE)/Table1[[#This Row],[2020 
Enrollment]]</f>
        <v>5.8914728682170542E-2</v>
      </c>
      <c r="J127" s="25">
        <f>(VLOOKUP(A127,'2020-2021'!$A$2:$Z$177,11,FALSE))/(VLOOKUP(A127,'2019-2020'!$A$2:$Z$177,11,FALSE))-1</f>
        <v>-0.38709677419354838</v>
      </c>
      <c r="K127" s="25">
        <f>VLOOKUP(A127,'2020-2021'!$A$2:$Z$177,14,FALSE)/Table1[[#This Row],[2020 
Enrollment]]</f>
        <v>6.2015503875968991E-2</v>
      </c>
      <c r="L127" s="25">
        <f>(VLOOKUP(A127,'2020-2021'!$A$2:$Z$177,14,FALSE))/(VLOOKUP(A127,'2019-2020'!$A$2:$Z$177,14,FALSE))-1</f>
        <v>-0.21568627450980393</v>
      </c>
      <c r="M127" s="25">
        <f>VLOOKUP(A127,'2020-2021'!$A$2:$Z$177,17,FALSE)/Table1[[#This Row],[2020 
Enrollment]]</f>
        <v>0</v>
      </c>
      <c r="N127" s="25">
        <f>(VLOOKUP(A127,'2020-2021'!$A$2:$Z$177,17,FALSE))/(VLOOKUP(A127,'2019-2020'!$A$2:$Z$177,17,FALSE))-1</f>
        <v>-1</v>
      </c>
      <c r="O127" s="25">
        <f>VLOOKUP(A127,'2020-2021'!$A$2:$Z$177,20,FALSE)/Table1[[#This Row],[2020 
Enrollment]]</f>
        <v>0.46511627906976744</v>
      </c>
      <c r="P127" s="25">
        <f>(VLOOKUP(A127,'2020-2021'!$A$2:$Z$177,20,FALSE))/(VLOOKUP(A127,'2019-2020'!$A$2:$Z$177,20,FALSE))-1</f>
        <v>-0.43181818181818177</v>
      </c>
    </row>
    <row r="128" spans="1:16" x14ac:dyDescent="0.45">
      <c r="A128" s="1">
        <v>508</v>
      </c>
      <c r="B128" t="str">
        <f>VLOOKUP(A128,'2020-2021'!$A$2:$Z$177,2,FALSE)</f>
        <v>Providence High</v>
      </c>
      <c r="C128" s="22">
        <f>VLOOKUP(A128,'2019-2020'!$A$2:$Z$177,26,FALSE)</f>
        <v>1992</v>
      </c>
      <c r="D128" s="22">
        <f>VLOOKUP(A128,'2020-2021'!$A$2:$Z$177,26,FALSE)</f>
        <v>2003</v>
      </c>
      <c r="E128" s="15">
        <f t="shared" si="6"/>
        <v>11</v>
      </c>
      <c r="F128" s="20">
        <f t="shared" si="7"/>
        <v>5.5220883534136548E-3</v>
      </c>
      <c r="G128" s="25">
        <f>VLOOKUP(A128,'2020-2021'!$A$2:$Z$177,8,FALSE)/Table1[[#This Row],[2020 
Enrollment]]</f>
        <v>0.11732401397903146</v>
      </c>
      <c r="H128" s="25">
        <f>(VLOOKUP(A128,'2020-2021'!$A$2:$Z$177,8,FALSE))/(VLOOKUP(A128,'2019-2020'!$A$2:$Z$177,8,FALSE))-1</f>
        <v>0.12440191387559807</v>
      </c>
      <c r="I128" s="25">
        <f>VLOOKUP(A128,'2020-2021'!$A$2:$Z$177,11,FALSE)/Table1[[#This Row],[2020 
Enrollment]]</f>
        <v>7.7383924113829258E-2</v>
      </c>
      <c r="J128" s="25">
        <f>(VLOOKUP(A128,'2020-2021'!$A$2:$Z$177,11,FALSE))/(VLOOKUP(A128,'2019-2020'!$A$2:$Z$177,11,FALSE))-1</f>
        <v>6.8965517241379226E-2</v>
      </c>
      <c r="K128" s="25">
        <f>VLOOKUP(A128,'2020-2021'!$A$2:$Z$177,14,FALSE)/Table1[[#This Row],[2020 
Enrollment]]</f>
        <v>8.6370444333499746E-2</v>
      </c>
      <c r="L128" s="25">
        <f>(VLOOKUP(A128,'2020-2021'!$A$2:$Z$177,14,FALSE))/(VLOOKUP(A128,'2019-2020'!$A$2:$Z$177,14,FALSE))-1</f>
        <v>-5.7471264367816577E-3</v>
      </c>
      <c r="M128" s="25">
        <f>VLOOKUP(A128,'2020-2021'!$A$2:$Z$177,17,FALSE)/Table1[[#This Row],[2020 
Enrollment]]</f>
        <v>4.992511233150275E-4</v>
      </c>
      <c r="N128" s="25">
        <f>(VLOOKUP(A128,'2020-2021'!$A$2:$Z$177,17,FALSE))/(VLOOKUP(A128,'2019-2020'!$A$2:$Z$177,17,FALSE))-1</f>
        <v>-0.5</v>
      </c>
      <c r="O128" s="25">
        <f>VLOOKUP(A128,'2020-2021'!$A$2:$Z$177,20,FALSE)/Table1[[#This Row],[2020 
Enrollment]]</f>
        <v>0.69345981028457315</v>
      </c>
      <c r="P128" s="25">
        <f>(VLOOKUP(A128,'2020-2021'!$A$2:$Z$177,20,FALSE))/(VLOOKUP(A128,'2019-2020'!$A$2:$Z$177,20,FALSE))-1</f>
        <v>-2.114164904862581E-2</v>
      </c>
    </row>
    <row r="129" spans="1:16" x14ac:dyDescent="0.45">
      <c r="A129" s="1">
        <v>507</v>
      </c>
      <c r="B129" t="str">
        <f>VLOOKUP(A129,'2020-2021'!$A$2:$Z$177,2,FALSE)</f>
        <v>Providence Spring Elementary</v>
      </c>
      <c r="C129" s="22">
        <f>VLOOKUP(A129,'2019-2020'!$A$2:$Z$177,26,FALSE)</f>
        <v>961</v>
      </c>
      <c r="D129" s="22">
        <f>VLOOKUP(A129,'2020-2021'!$A$2:$Z$177,26,FALSE)</f>
        <v>747</v>
      </c>
      <c r="E129" s="15">
        <f t="shared" si="6"/>
        <v>-214</v>
      </c>
      <c r="F129" s="20">
        <f t="shared" si="7"/>
        <v>-0.22268470343392299</v>
      </c>
      <c r="G129" s="25">
        <f>VLOOKUP(A129,'2020-2021'!$A$2:$Z$177,8,FALSE)/Table1[[#This Row],[2020 
Enrollment]]</f>
        <v>0.17670682730923695</v>
      </c>
      <c r="H129" s="25">
        <f>(VLOOKUP(A129,'2020-2021'!$A$2:$Z$177,8,FALSE))/(VLOOKUP(A129,'2019-2020'!$A$2:$Z$177,8,FALSE))-1</f>
        <v>-0.28648648648648645</v>
      </c>
      <c r="I129" s="25">
        <f>VLOOKUP(A129,'2020-2021'!$A$2:$Z$177,11,FALSE)/Table1[[#This Row],[2020 
Enrollment]]</f>
        <v>5.3547523427041499E-2</v>
      </c>
      <c r="J129" s="25">
        <f>(VLOOKUP(A129,'2020-2021'!$A$2:$Z$177,11,FALSE))/(VLOOKUP(A129,'2019-2020'!$A$2:$Z$177,11,FALSE))-1</f>
        <v>-9.0909090909090939E-2</v>
      </c>
      <c r="K129" s="25">
        <f>VLOOKUP(A129,'2020-2021'!$A$2:$Z$177,14,FALSE)/Table1[[#This Row],[2020 
Enrollment]]</f>
        <v>4.9531459170013385E-2</v>
      </c>
      <c r="L129" s="25">
        <f>(VLOOKUP(A129,'2020-2021'!$A$2:$Z$177,14,FALSE))/(VLOOKUP(A129,'2019-2020'!$A$2:$Z$177,14,FALSE))-1</f>
        <v>-0.11904761904761907</v>
      </c>
      <c r="M129" s="25">
        <f>VLOOKUP(A129,'2020-2021'!$A$2:$Z$177,17,FALSE)/Table1[[#This Row],[2020 
Enrollment]]</f>
        <v>0</v>
      </c>
      <c r="N129" s="25" t="e">
        <f>(VLOOKUP(A129,'2020-2021'!$A$2:$Z$177,17,FALSE))/(VLOOKUP(A129,'2019-2020'!$A$2:$Z$177,17,FALSE))-1</f>
        <v>#DIV/0!</v>
      </c>
      <c r="O129" s="25">
        <f>VLOOKUP(A129,'2020-2021'!$A$2:$Z$177,20,FALSE)/Table1[[#This Row],[2020 
Enrollment]]</f>
        <v>0.68005354752342706</v>
      </c>
      <c r="P129" s="25">
        <f>(VLOOKUP(A129,'2020-2021'!$A$2:$Z$177,20,FALSE))/(VLOOKUP(A129,'2019-2020'!$A$2:$Z$177,20,FALSE))-1</f>
        <v>-0.222052067381317</v>
      </c>
    </row>
    <row r="130" spans="1:16" x14ac:dyDescent="0.45">
      <c r="A130" s="1">
        <v>509</v>
      </c>
      <c r="B130" t="str">
        <f>VLOOKUP(A130,'2020-2021'!$A$2:$Z$177,2,FALSE)</f>
        <v>Quail Hollow Middle</v>
      </c>
      <c r="C130" s="22">
        <f>VLOOKUP(A130,'2019-2020'!$A$2:$Z$177,26,FALSE)</f>
        <v>1261</v>
      </c>
      <c r="D130" s="22">
        <f>VLOOKUP(A130,'2020-2021'!$A$2:$Z$177,26,FALSE)</f>
        <v>1286</v>
      </c>
      <c r="E130" s="15">
        <f t="shared" ref="E130:E161" si="8">D130-C130</f>
        <v>25</v>
      </c>
      <c r="F130" s="20">
        <f t="shared" ref="F130:F161" si="9">E130/C130</f>
        <v>1.9825535289452814E-2</v>
      </c>
      <c r="G130" s="25">
        <f>VLOOKUP(A130,'2020-2021'!$A$2:$Z$177,8,FALSE)/Table1[[#This Row],[2020 
Enrollment]]</f>
        <v>2.4883359253499222E-2</v>
      </c>
      <c r="H130" s="25">
        <f>(VLOOKUP(A130,'2020-2021'!$A$2:$Z$177,8,FALSE))/(VLOOKUP(A130,'2019-2020'!$A$2:$Z$177,8,FALSE))-1</f>
        <v>0.14285714285714279</v>
      </c>
      <c r="I130" s="25">
        <f>VLOOKUP(A130,'2020-2021'!$A$2:$Z$177,11,FALSE)/Table1[[#This Row],[2020 
Enrollment]]</f>
        <v>0.41757387247278382</v>
      </c>
      <c r="J130" s="25">
        <f>(VLOOKUP(A130,'2020-2021'!$A$2:$Z$177,11,FALSE))/(VLOOKUP(A130,'2019-2020'!$A$2:$Z$177,11,FALSE))-1</f>
        <v>-3.2432432432432434E-2</v>
      </c>
      <c r="K130" s="25">
        <f>VLOOKUP(A130,'2020-2021'!$A$2:$Z$177,14,FALSE)/Table1[[#This Row],[2020 
Enrollment]]</f>
        <v>0.36158631415241055</v>
      </c>
      <c r="L130" s="25">
        <f>(VLOOKUP(A130,'2020-2021'!$A$2:$Z$177,14,FALSE))/(VLOOKUP(A130,'2019-2020'!$A$2:$Z$177,14,FALSE))-1</f>
        <v>0.13138686131386867</v>
      </c>
      <c r="M130" s="25">
        <f>VLOOKUP(A130,'2020-2021'!$A$2:$Z$177,17,FALSE)/Table1[[#This Row],[2020 
Enrollment]]</f>
        <v>7.776049766718507E-4</v>
      </c>
      <c r="N130" s="25" t="e">
        <f>(VLOOKUP(A130,'2020-2021'!$A$2:$Z$177,17,FALSE))/(VLOOKUP(A130,'2019-2020'!$A$2:$Z$177,17,FALSE))-1</f>
        <v>#DIV/0!</v>
      </c>
      <c r="O130" s="25">
        <f>VLOOKUP(A130,'2020-2021'!$A$2:$Z$177,20,FALSE)/Table1[[#This Row],[2020 
Enrollment]]</f>
        <v>0.17651632970451012</v>
      </c>
      <c r="P130" s="25">
        <f>(VLOOKUP(A130,'2020-2021'!$A$2:$Z$177,20,FALSE))/(VLOOKUP(A130,'2019-2020'!$A$2:$Z$177,20,FALSE))-1</f>
        <v>-4.2194092827004259E-2</v>
      </c>
    </row>
    <row r="131" spans="1:16" x14ac:dyDescent="0.45">
      <c r="A131" s="1">
        <v>512</v>
      </c>
      <c r="B131" t="str">
        <f>VLOOKUP(A131,'2020-2021'!$A$2:$Z$177,2,FALSE)</f>
        <v>Rama Road Elementary</v>
      </c>
      <c r="C131" s="22">
        <f>VLOOKUP(A131,'2019-2020'!$A$2:$Z$177,26,FALSE)</f>
        <v>521</v>
      </c>
      <c r="D131" s="22">
        <f>VLOOKUP(A131,'2020-2021'!$A$2:$Z$177,26,FALSE)</f>
        <v>495</v>
      </c>
      <c r="E131" s="15">
        <f t="shared" si="8"/>
        <v>-26</v>
      </c>
      <c r="F131" s="20">
        <f t="shared" si="9"/>
        <v>-4.9904030710172742E-2</v>
      </c>
      <c r="G131" s="25">
        <f>VLOOKUP(A131,'2020-2021'!$A$2:$Z$177,8,FALSE)/Table1[[#This Row],[2020 
Enrollment]]</f>
        <v>4.4444444444444446E-2</v>
      </c>
      <c r="H131" s="25">
        <f>(VLOOKUP(A131,'2020-2021'!$A$2:$Z$177,8,FALSE))/(VLOOKUP(A131,'2019-2020'!$A$2:$Z$177,8,FALSE))-1</f>
        <v>-8.333333333333337E-2</v>
      </c>
      <c r="I131" s="25">
        <f>VLOOKUP(A131,'2020-2021'!$A$2:$Z$177,11,FALSE)/Table1[[#This Row],[2020 
Enrollment]]</f>
        <v>0.33939393939393941</v>
      </c>
      <c r="J131" s="25">
        <f>(VLOOKUP(A131,'2020-2021'!$A$2:$Z$177,11,FALSE))/(VLOOKUP(A131,'2019-2020'!$A$2:$Z$177,11,FALSE))-1</f>
        <v>-1.1764705882352899E-2</v>
      </c>
      <c r="K131" s="25">
        <f>VLOOKUP(A131,'2020-2021'!$A$2:$Z$177,14,FALSE)/Table1[[#This Row],[2020 
Enrollment]]</f>
        <v>0.38787878787878788</v>
      </c>
      <c r="L131" s="25">
        <f>(VLOOKUP(A131,'2020-2021'!$A$2:$Z$177,14,FALSE))/(VLOOKUP(A131,'2019-2020'!$A$2:$Z$177,14,FALSE))-1</f>
        <v>-0.15044247787610621</v>
      </c>
      <c r="M131" s="25">
        <f>VLOOKUP(A131,'2020-2021'!$A$2:$Z$177,17,FALSE)/Table1[[#This Row],[2020 
Enrollment]]</f>
        <v>2.0202020202020202E-3</v>
      </c>
      <c r="N131" s="25">
        <f>(VLOOKUP(A131,'2020-2021'!$A$2:$Z$177,17,FALSE))/(VLOOKUP(A131,'2019-2020'!$A$2:$Z$177,17,FALSE))-1</f>
        <v>0</v>
      </c>
      <c r="O131" s="25">
        <f>VLOOKUP(A131,'2020-2021'!$A$2:$Z$177,20,FALSE)/Table1[[#This Row],[2020 
Enrollment]]</f>
        <v>0.19191919191919191</v>
      </c>
      <c r="P131" s="25">
        <f>(VLOOKUP(A131,'2020-2021'!$A$2:$Z$177,20,FALSE))/(VLOOKUP(A131,'2019-2020'!$A$2:$Z$177,20,FALSE))-1</f>
        <v>0.10465116279069764</v>
      </c>
    </row>
    <row r="132" spans="1:16" x14ac:dyDescent="0.45">
      <c r="A132" s="1">
        <v>513</v>
      </c>
      <c r="B132" t="str">
        <f>VLOOKUP(A132,'2020-2021'!$A$2:$Z$177,2,FALSE)</f>
        <v>Randolph Middle</v>
      </c>
      <c r="C132" s="22">
        <f>VLOOKUP(A132,'2019-2020'!$A$2:$Z$177,26,FALSE)</f>
        <v>1191</v>
      </c>
      <c r="D132" s="22">
        <f>VLOOKUP(A132,'2020-2021'!$A$2:$Z$177,26,FALSE)</f>
        <v>1171</v>
      </c>
      <c r="E132" s="15">
        <f t="shared" si="8"/>
        <v>-20</v>
      </c>
      <c r="F132" s="20">
        <f t="shared" si="9"/>
        <v>-1.6792611251049538E-2</v>
      </c>
      <c r="G132" s="25">
        <f>VLOOKUP(A132,'2020-2021'!$A$2:$Z$177,8,FALSE)/Table1[[#This Row],[2020 
Enrollment]]</f>
        <v>0.12467976088812981</v>
      </c>
      <c r="H132" s="25">
        <f>(VLOOKUP(A132,'2020-2021'!$A$2:$Z$177,8,FALSE))/(VLOOKUP(A132,'2019-2020'!$A$2:$Z$177,8,FALSE))-1</f>
        <v>0.12307692307692308</v>
      </c>
      <c r="I132" s="25">
        <f>VLOOKUP(A132,'2020-2021'!$A$2:$Z$177,11,FALSE)/Table1[[#This Row],[2020 
Enrollment]]</f>
        <v>0.28010247651579845</v>
      </c>
      <c r="J132" s="25">
        <f>(VLOOKUP(A132,'2020-2021'!$A$2:$Z$177,11,FALSE))/(VLOOKUP(A132,'2019-2020'!$A$2:$Z$177,11,FALSE))-1</f>
        <v>-6.8181818181818232E-2</v>
      </c>
      <c r="K132" s="25">
        <f>VLOOKUP(A132,'2020-2021'!$A$2:$Z$177,14,FALSE)/Table1[[#This Row],[2020 
Enrollment]]</f>
        <v>0.25277540563620837</v>
      </c>
      <c r="L132" s="25">
        <f>(VLOOKUP(A132,'2020-2021'!$A$2:$Z$177,14,FALSE))/(VLOOKUP(A132,'2019-2020'!$A$2:$Z$177,14,FALSE))-1</f>
        <v>-3.3670033670033517E-3</v>
      </c>
      <c r="M132" s="25">
        <f>VLOOKUP(A132,'2020-2021'!$A$2:$Z$177,17,FALSE)/Table1[[#This Row],[2020 
Enrollment]]</f>
        <v>0</v>
      </c>
      <c r="N132" s="25">
        <f>(VLOOKUP(A132,'2020-2021'!$A$2:$Z$177,17,FALSE))/(VLOOKUP(A132,'2019-2020'!$A$2:$Z$177,17,FALSE))-1</f>
        <v>-1</v>
      </c>
      <c r="O132" s="25">
        <f>VLOOKUP(A132,'2020-2021'!$A$2:$Z$177,20,FALSE)/Table1[[#This Row],[2020 
Enrollment]]</f>
        <v>0.31853116994022201</v>
      </c>
      <c r="P132" s="25">
        <f>(VLOOKUP(A132,'2020-2021'!$A$2:$Z$177,20,FALSE))/(VLOOKUP(A132,'2019-2020'!$A$2:$Z$177,20,FALSE))-1</f>
        <v>-4.1131105398457546E-2</v>
      </c>
    </row>
    <row r="133" spans="1:16" x14ac:dyDescent="0.45">
      <c r="A133" s="1">
        <v>514</v>
      </c>
      <c r="B133" t="str">
        <f>VLOOKUP(A133,'2020-2021'!$A$2:$Z$177,2,FALSE)</f>
        <v>Ranson Middle</v>
      </c>
      <c r="C133" s="22">
        <f>VLOOKUP(A133,'2019-2020'!$A$2:$Z$177,26,FALSE)</f>
        <v>1044</v>
      </c>
      <c r="D133" s="22">
        <f>VLOOKUP(A133,'2020-2021'!$A$2:$Z$177,26,FALSE)</f>
        <v>942</v>
      </c>
      <c r="E133" s="15">
        <f t="shared" si="8"/>
        <v>-102</v>
      </c>
      <c r="F133" s="20">
        <f t="shared" si="9"/>
        <v>-9.7701149425287362E-2</v>
      </c>
      <c r="G133" s="25">
        <f>VLOOKUP(A133,'2020-2021'!$A$2:$Z$177,8,FALSE)/Table1[[#This Row],[2020 
Enrollment]]</f>
        <v>3.6093418259023353E-2</v>
      </c>
      <c r="H133" s="25">
        <f>(VLOOKUP(A133,'2020-2021'!$A$2:$Z$177,8,FALSE))/(VLOOKUP(A133,'2019-2020'!$A$2:$Z$177,8,FALSE))-1</f>
        <v>-5.555555555555558E-2</v>
      </c>
      <c r="I133" s="25">
        <f>VLOOKUP(A133,'2020-2021'!$A$2:$Z$177,11,FALSE)/Table1[[#This Row],[2020 
Enrollment]]</f>
        <v>0.22823779193205945</v>
      </c>
      <c r="J133" s="25">
        <f>(VLOOKUP(A133,'2020-2021'!$A$2:$Z$177,11,FALSE))/(VLOOKUP(A133,'2019-2020'!$A$2:$Z$177,11,FALSE))-1</f>
        <v>-8.5106382978723416E-2</v>
      </c>
      <c r="K133" s="25">
        <f>VLOOKUP(A133,'2020-2021'!$A$2:$Z$177,14,FALSE)/Table1[[#This Row],[2020 
Enrollment]]</f>
        <v>0.69002123142250527</v>
      </c>
      <c r="L133" s="25">
        <f>(VLOOKUP(A133,'2020-2021'!$A$2:$Z$177,14,FALSE))/(VLOOKUP(A133,'2019-2020'!$A$2:$Z$177,14,FALSE))-1</f>
        <v>-6.8767908309455561E-2</v>
      </c>
      <c r="M133" s="25">
        <f>VLOOKUP(A133,'2020-2021'!$A$2:$Z$177,17,FALSE)/Table1[[#This Row],[2020 
Enrollment]]</f>
        <v>1.0615711252653928E-3</v>
      </c>
      <c r="N133" s="25">
        <f>(VLOOKUP(A133,'2020-2021'!$A$2:$Z$177,17,FALSE))/(VLOOKUP(A133,'2019-2020'!$A$2:$Z$177,17,FALSE))-1</f>
        <v>-0.5</v>
      </c>
      <c r="O133" s="25">
        <f>VLOOKUP(A133,'2020-2021'!$A$2:$Z$177,20,FALSE)/Table1[[#This Row],[2020 
Enrollment]]</f>
        <v>2.0169851380042462E-2</v>
      </c>
      <c r="P133" s="25">
        <f>(VLOOKUP(A133,'2020-2021'!$A$2:$Z$177,20,FALSE))/(VLOOKUP(A133,'2019-2020'!$A$2:$Z$177,20,FALSE))-1</f>
        <v>0.1875</v>
      </c>
    </row>
    <row r="134" spans="1:16" x14ac:dyDescent="0.45">
      <c r="A134" s="1">
        <v>304</v>
      </c>
      <c r="B134" t="str">
        <f>VLOOKUP(A134,'2020-2021'!$A$2:$Z$177,2,FALSE)</f>
        <v>Rea FarmsSTEAM Academy</v>
      </c>
      <c r="C134" s="22" t="e">
        <f>VLOOKUP(A134,'2019-2020'!$A$2:$Z$177,26,FALSE)</f>
        <v>#N/A</v>
      </c>
      <c r="D134" s="22">
        <f>VLOOKUP(A134,'2020-2021'!$A$2:$Z$177,26,FALSE)</f>
        <v>784</v>
      </c>
      <c r="E134" s="15" t="e">
        <f t="shared" si="8"/>
        <v>#N/A</v>
      </c>
      <c r="F134" s="20" t="e">
        <f t="shared" si="9"/>
        <v>#N/A</v>
      </c>
      <c r="G134" s="25">
        <f>VLOOKUP(A134,'2020-2021'!$A$2:$Z$177,8,FALSE)/Table1[[#This Row],[2020 
Enrollment]]</f>
        <v>0.29974489795918369</v>
      </c>
      <c r="H134" s="25" t="e">
        <f>(VLOOKUP(A134,'2020-2021'!$A$2:$Z$177,8,FALSE))/(VLOOKUP(A134,'2019-2020'!$A$2:$Z$177,8,FALSE))-1</f>
        <v>#N/A</v>
      </c>
      <c r="I134" s="25">
        <f>VLOOKUP(A134,'2020-2021'!$A$2:$Z$177,11,FALSE)/Table1[[#This Row],[2020 
Enrollment]]</f>
        <v>0.11734693877551021</v>
      </c>
      <c r="J134" s="25" t="e">
        <f>(VLOOKUP(A134,'2020-2021'!$A$2:$Z$177,11,FALSE))/(VLOOKUP(A134,'2019-2020'!$A$2:$Z$177,11,FALSE))-1</f>
        <v>#N/A</v>
      </c>
      <c r="K134" s="25">
        <f>VLOOKUP(A134,'2020-2021'!$A$2:$Z$177,14,FALSE)/Table1[[#This Row],[2020 
Enrollment]]</f>
        <v>0.13903061224489796</v>
      </c>
      <c r="L134" s="25" t="e">
        <f>(VLOOKUP(A134,'2020-2021'!$A$2:$Z$177,14,FALSE))/(VLOOKUP(A134,'2019-2020'!$A$2:$Z$177,14,FALSE))-1</f>
        <v>#N/A</v>
      </c>
      <c r="M134" s="25">
        <f>VLOOKUP(A134,'2020-2021'!$A$2:$Z$177,17,FALSE)/Table1[[#This Row],[2020 
Enrollment]]</f>
        <v>3.8265306122448979E-3</v>
      </c>
      <c r="N134" s="25" t="e">
        <f>(VLOOKUP(A134,'2020-2021'!$A$2:$Z$177,17,FALSE))/(VLOOKUP(A134,'2019-2020'!$A$2:$Z$177,17,FALSE))-1</f>
        <v>#N/A</v>
      </c>
      <c r="O134" s="25">
        <f>VLOOKUP(A134,'2020-2021'!$A$2:$Z$177,20,FALSE)/Table1[[#This Row],[2020 
Enrollment]]</f>
        <v>0.40561224489795916</v>
      </c>
      <c r="P134" s="25" t="e">
        <f>(VLOOKUP(A134,'2020-2021'!$A$2:$Z$177,20,FALSE))/(VLOOKUP(A134,'2019-2020'!$A$2:$Z$177,20,FALSE))-1</f>
        <v>#N/A</v>
      </c>
    </row>
    <row r="135" spans="1:16" x14ac:dyDescent="0.45">
      <c r="A135" s="1">
        <v>516</v>
      </c>
      <c r="B135" t="str">
        <f>VLOOKUP(A135,'2020-2021'!$A$2:$Z$177,2,FALSE)</f>
        <v>Reedy Creek Elementary</v>
      </c>
      <c r="C135" s="22">
        <f>VLOOKUP(A135,'2019-2020'!$A$2:$Z$177,26,FALSE)</f>
        <v>832</v>
      </c>
      <c r="D135" s="22">
        <f>VLOOKUP(A135,'2020-2021'!$A$2:$Z$177,26,FALSE)</f>
        <v>815</v>
      </c>
      <c r="E135" s="15">
        <f t="shared" si="8"/>
        <v>-17</v>
      </c>
      <c r="F135" s="20">
        <f t="shared" si="9"/>
        <v>-2.0432692307692308E-2</v>
      </c>
      <c r="G135" s="25">
        <f>VLOOKUP(A135,'2020-2021'!$A$2:$Z$177,8,FALSE)/Table1[[#This Row],[2020 
Enrollment]]</f>
        <v>3.0674846625766871E-2</v>
      </c>
      <c r="H135" s="25">
        <f>(VLOOKUP(A135,'2020-2021'!$A$2:$Z$177,8,FALSE))/(VLOOKUP(A135,'2019-2020'!$A$2:$Z$177,8,FALSE))-1</f>
        <v>0.31578947368421062</v>
      </c>
      <c r="I135" s="25">
        <f>VLOOKUP(A135,'2020-2021'!$A$2:$Z$177,11,FALSE)/Table1[[#This Row],[2020 
Enrollment]]</f>
        <v>0.32392638036809818</v>
      </c>
      <c r="J135" s="25">
        <f>(VLOOKUP(A135,'2020-2021'!$A$2:$Z$177,11,FALSE))/(VLOOKUP(A135,'2019-2020'!$A$2:$Z$177,11,FALSE))-1</f>
        <v>-1.1235955056179803E-2</v>
      </c>
      <c r="K135" s="25">
        <f>VLOOKUP(A135,'2020-2021'!$A$2:$Z$177,14,FALSE)/Table1[[#This Row],[2020 
Enrollment]]</f>
        <v>0.53374233128834359</v>
      </c>
      <c r="L135" s="25">
        <f>(VLOOKUP(A135,'2020-2021'!$A$2:$Z$177,14,FALSE))/(VLOOKUP(A135,'2019-2020'!$A$2:$Z$177,14,FALSE))-1</f>
        <v>-1.5837104072398245E-2</v>
      </c>
      <c r="M135" s="25">
        <f>VLOOKUP(A135,'2020-2021'!$A$2:$Z$177,17,FALSE)/Table1[[#This Row],[2020 
Enrollment]]</f>
        <v>0</v>
      </c>
      <c r="N135" s="25">
        <f>(VLOOKUP(A135,'2020-2021'!$A$2:$Z$177,17,FALSE))/(VLOOKUP(A135,'2019-2020'!$A$2:$Z$177,17,FALSE))-1</f>
        <v>-1</v>
      </c>
      <c r="O135" s="25">
        <f>VLOOKUP(A135,'2020-2021'!$A$2:$Z$177,20,FALSE)/Table1[[#This Row],[2020 
Enrollment]]</f>
        <v>7.1165644171779147E-2</v>
      </c>
      <c r="P135" s="25">
        <f>(VLOOKUP(A135,'2020-2021'!$A$2:$Z$177,20,FALSE))/(VLOOKUP(A135,'2019-2020'!$A$2:$Z$177,20,FALSE))-1</f>
        <v>-0.10769230769230764</v>
      </c>
    </row>
    <row r="136" spans="1:16" x14ac:dyDescent="0.45">
      <c r="A136" s="1">
        <v>517</v>
      </c>
      <c r="B136" t="str">
        <f>VLOOKUP(A136,'2020-2021'!$A$2:$Z$177,2,FALSE)</f>
        <v>Reid Park Academy</v>
      </c>
      <c r="C136" s="22">
        <f>VLOOKUP(A136,'2019-2020'!$A$2:$Z$177,26,FALSE)</f>
        <v>384</v>
      </c>
      <c r="D136" s="22">
        <f>VLOOKUP(A136,'2020-2021'!$A$2:$Z$177,26,FALSE)</f>
        <v>325</v>
      </c>
      <c r="E136" s="15">
        <f t="shared" si="8"/>
        <v>-59</v>
      </c>
      <c r="F136" s="20">
        <f t="shared" si="9"/>
        <v>-0.15364583333333334</v>
      </c>
      <c r="G136" s="25">
        <f>VLOOKUP(A136,'2020-2021'!$A$2:$Z$177,8,FALSE)/Table1[[#This Row],[2020 
Enrollment]]</f>
        <v>5.5384615384615386E-2</v>
      </c>
      <c r="H136" s="25">
        <f>(VLOOKUP(A136,'2020-2021'!$A$2:$Z$177,8,FALSE))/(VLOOKUP(A136,'2019-2020'!$A$2:$Z$177,8,FALSE))-1</f>
        <v>-0.18181818181818177</v>
      </c>
      <c r="I136" s="25">
        <f>VLOOKUP(A136,'2020-2021'!$A$2:$Z$177,11,FALSE)/Table1[[#This Row],[2020 
Enrollment]]</f>
        <v>0.16923076923076924</v>
      </c>
      <c r="J136" s="25">
        <f>(VLOOKUP(A136,'2020-2021'!$A$2:$Z$177,11,FALSE))/(VLOOKUP(A136,'2019-2020'!$A$2:$Z$177,11,FALSE))-1</f>
        <v>0.10000000000000009</v>
      </c>
      <c r="K136" s="25">
        <f>VLOOKUP(A136,'2020-2021'!$A$2:$Z$177,14,FALSE)/Table1[[#This Row],[2020 
Enrollment]]</f>
        <v>0.73538461538461541</v>
      </c>
      <c r="L136" s="25">
        <f>(VLOOKUP(A136,'2020-2021'!$A$2:$Z$177,14,FALSE))/(VLOOKUP(A136,'2019-2020'!$A$2:$Z$177,14,FALSE))-1</f>
        <v>-0.18150684931506844</v>
      </c>
      <c r="M136" s="25">
        <f>VLOOKUP(A136,'2020-2021'!$A$2:$Z$177,17,FALSE)/Table1[[#This Row],[2020 
Enrollment]]</f>
        <v>0</v>
      </c>
      <c r="N136" s="25" t="e">
        <f>(VLOOKUP(A136,'2020-2021'!$A$2:$Z$177,17,FALSE))/(VLOOKUP(A136,'2019-2020'!$A$2:$Z$177,17,FALSE))-1</f>
        <v>#DIV/0!</v>
      </c>
      <c r="O136" s="25">
        <f>VLOOKUP(A136,'2020-2021'!$A$2:$Z$177,20,FALSE)/Table1[[#This Row],[2020 
Enrollment]]</f>
        <v>2.7692307692307693E-2</v>
      </c>
      <c r="P136" s="25">
        <f>(VLOOKUP(A136,'2020-2021'!$A$2:$Z$177,20,FALSE))/(VLOOKUP(A136,'2019-2020'!$A$2:$Z$177,20,FALSE))-1</f>
        <v>-0.3571428571428571</v>
      </c>
    </row>
    <row r="137" spans="1:16" x14ac:dyDescent="0.45">
      <c r="A137" s="1">
        <v>515</v>
      </c>
      <c r="B137" t="str">
        <f>VLOOKUP(A137,'2020-2021'!$A$2:$Z$177,2,FALSE)</f>
        <v>Renaissance West STEAM Academy</v>
      </c>
      <c r="C137" s="22">
        <f>VLOOKUP(A137,'2019-2020'!$A$2:$Z$177,26,FALSE)</f>
        <v>671</v>
      </c>
      <c r="D137" s="22">
        <f>VLOOKUP(A137,'2020-2021'!$A$2:$Z$177,26,FALSE)</f>
        <v>667</v>
      </c>
      <c r="E137" s="15">
        <f t="shared" si="8"/>
        <v>-4</v>
      </c>
      <c r="F137" s="20">
        <f t="shared" si="9"/>
        <v>-5.9612518628912071E-3</v>
      </c>
      <c r="G137" s="25">
        <f>VLOOKUP(A137,'2020-2021'!$A$2:$Z$177,8,FALSE)/Table1[[#This Row],[2020 
Enrollment]]</f>
        <v>5.2473763118440778E-2</v>
      </c>
      <c r="H137" s="25">
        <f>(VLOOKUP(A137,'2020-2021'!$A$2:$Z$177,8,FALSE))/(VLOOKUP(A137,'2019-2020'!$A$2:$Z$177,8,FALSE))-1</f>
        <v>-5.4054054054054057E-2</v>
      </c>
      <c r="I137" s="25">
        <f>VLOOKUP(A137,'2020-2021'!$A$2:$Z$177,11,FALSE)/Table1[[#This Row],[2020 
Enrollment]]</f>
        <v>0.23088455772113944</v>
      </c>
      <c r="J137" s="25">
        <f>(VLOOKUP(A137,'2020-2021'!$A$2:$Z$177,11,FALSE))/(VLOOKUP(A137,'2019-2020'!$A$2:$Z$177,11,FALSE))-1</f>
        <v>1.9867549668874274E-2</v>
      </c>
      <c r="K137" s="25">
        <f>VLOOKUP(A137,'2020-2021'!$A$2:$Z$177,14,FALSE)/Table1[[#This Row],[2020 
Enrollment]]</f>
        <v>0.68365817091454273</v>
      </c>
      <c r="L137" s="25">
        <f>(VLOOKUP(A137,'2020-2021'!$A$2:$Z$177,14,FALSE))/(VLOOKUP(A137,'2019-2020'!$A$2:$Z$177,14,FALSE))-1</f>
        <v>3.8724373576309867E-2</v>
      </c>
      <c r="M137" s="25">
        <f>VLOOKUP(A137,'2020-2021'!$A$2:$Z$177,17,FALSE)/Table1[[#This Row],[2020 
Enrollment]]</f>
        <v>0</v>
      </c>
      <c r="N137" s="25">
        <f>(VLOOKUP(A137,'2020-2021'!$A$2:$Z$177,17,FALSE))/(VLOOKUP(A137,'2019-2020'!$A$2:$Z$177,17,FALSE))-1</f>
        <v>-1</v>
      </c>
      <c r="O137" s="25">
        <f>VLOOKUP(A137,'2020-2021'!$A$2:$Z$177,20,FALSE)/Table1[[#This Row],[2020 
Enrollment]]</f>
        <v>7.4962518740629685E-3</v>
      </c>
      <c r="P137" s="25">
        <f>(VLOOKUP(A137,'2020-2021'!$A$2:$Z$177,20,FALSE))/(VLOOKUP(A137,'2019-2020'!$A$2:$Z$177,20,FALSE))-1</f>
        <v>-0.375</v>
      </c>
    </row>
    <row r="138" spans="1:16" x14ac:dyDescent="0.45">
      <c r="A138" s="1">
        <v>518</v>
      </c>
      <c r="B138" t="str">
        <f>VLOOKUP(A138,'2020-2021'!$A$2:$Z$177,2,FALSE)</f>
        <v>Ridge Road Middle</v>
      </c>
      <c r="C138" s="22">
        <f>VLOOKUP(A138,'2019-2020'!$A$2:$Z$177,26,FALSE)</f>
        <v>1322</v>
      </c>
      <c r="D138" s="22">
        <f>VLOOKUP(A138,'2020-2021'!$A$2:$Z$177,26,FALSE)</f>
        <v>1225</v>
      </c>
      <c r="E138" s="15">
        <f t="shared" si="8"/>
        <v>-97</v>
      </c>
      <c r="F138" s="20">
        <f t="shared" si="9"/>
        <v>-7.3373676248108921E-2</v>
      </c>
      <c r="G138" s="25">
        <f>VLOOKUP(A138,'2020-2021'!$A$2:$Z$177,8,FALSE)/Table1[[#This Row],[2020 
Enrollment]]</f>
        <v>3.7551020408163265E-2</v>
      </c>
      <c r="H138" s="25">
        <f>(VLOOKUP(A138,'2020-2021'!$A$2:$Z$177,8,FALSE))/(VLOOKUP(A138,'2019-2020'!$A$2:$Z$177,8,FALSE))-1</f>
        <v>9.5238095238095344E-2</v>
      </c>
      <c r="I138" s="25">
        <f>VLOOKUP(A138,'2020-2021'!$A$2:$Z$177,11,FALSE)/Table1[[#This Row],[2020 
Enrollment]]</f>
        <v>0.16081632653061226</v>
      </c>
      <c r="J138" s="25">
        <f>(VLOOKUP(A138,'2020-2021'!$A$2:$Z$177,11,FALSE))/(VLOOKUP(A138,'2019-2020'!$A$2:$Z$177,11,FALSE))-1</f>
        <v>-5.050505050505083E-3</v>
      </c>
      <c r="K138" s="25">
        <f>VLOOKUP(A138,'2020-2021'!$A$2:$Z$177,14,FALSE)/Table1[[#This Row],[2020 
Enrollment]]</f>
        <v>0.65632653061224488</v>
      </c>
      <c r="L138" s="25">
        <f>(VLOOKUP(A138,'2020-2021'!$A$2:$Z$177,14,FALSE))/(VLOOKUP(A138,'2019-2020'!$A$2:$Z$177,14,FALSE))-1</f>
        <v>-5.3003533568904637E-2</v>
      </c>
      <c r="M138" s="25">
        <f>VLOOKUP(A138,'2020-2021'!$A$2:$Z$177,17,FALSE)/Table1[[#This Row],[2020 
Enrollment]]</f>
        <v>0</v>
      </c>
      <c r="N138" s="25" t="e">
        <f>(VLOOKUP(A138,'2020-2021'!$A$2:$Z$177,17,FALSE))/(VLOOKUP(A138,'2019-2020'!$A$2:$Z$177,17,FALSE))-1</f>
        <v>#DIV/0!</v>
      </c>
      <c r="O138" s="25">
        <f>VLOOKUP(A138,'2020-2021'!$A$2:$Z$177,20,FALSE)/Table1[[#This Row],[2020 
Enrollment]]</f>
        <v>0.10122448979591837</v>
      </c>
      <c r="P138" s="25">
        <f>(VLOOKUP(A138,'2020-2021'!$A$2:$Z$177,20,FALSE))/(VLOOKUP(A138,'2019-2020'!$A$2:$Z$177,20,FALSE))-1</f>
        <v>-0.27058823529411768</v>
      </c>
    </row>
    <row r="139" spans="1:16" x14ac:dyDescent="0.45">
      <c r="A139" s="1">
        <v>590</v>
      </c>
      <c r="B139" t="str">
        <f>VLOOKUP(A139,'2020-2021'!$A$2:$Z$177,2,FALSE)</f>
        <v>River Gate Elementary</v>
      </c>
      <c r="C139" s="22">
        <f>VLOOKUP(A139,'2019-2020'!$A$2:$Z$177,26,FALSE)</f>
        <v>750</v>
      </c>
      <c r="D139" s="22">
        <f>VLOOKUP(A139,'2020-2021'!$A$2:$Z$177,26,FALSE)</f>
        <v>691</v>
      </c>
      <c r="E139" s="15">
        <f t="shared" si="8"/>
        <v>-59</v>
      </c>
      <c r="F139" s="20">
        <f t="shared" si="9"/>
        <v>-7.8666666666666663E-2</v>
      </c>
      <c r="G139" s="25">
        <f>VLOOKUP(A139,'2020-2021'!$A$2:$Z$177,8,FALSE)/Table1[[#This Row],[2020 
Enrollment]]</f>
        <v>6.8017366136034735E-2</v>
      </c>
      <c r="H139" s="25">
        <f>(VLOOKUP(A139,'2020-2021'!$A$2:$Z$177,8,FALSE))/(VLOOKUP(A139,'2019-2020'!$A$2:$Z$177,8,FALSE))-1</f>
        <v>-0.1607142857142857</v>
      </c>
      <c r="I139" s="25">
        <f>VLOOKUP(A139,'2020-2021'!$A$2:$Z$177,11,FALSE)/Table1[[#This Row],[2020 
Enrollment]]</f>
        <v>0.2402315484804631</v>
      </c>
      <c r="J139" s="25">
        <f>(VLOOKUP(A139,'2020-2021'!$A$2:$Z$177,11,FALSE))/(VLOOKUP(A139,'2019-2020'!$A$2:$Z$177,11,FALSE))-1</f>
        <v>4.4025157232704393E-2</v>
      </c>
      <c r="K139" s="25">
        <f>VLOOKUP(A139,'2020-2021'!$A$2:$Z$177,14,FALSE)/Table1[[#This Row],[2020 
Enrollment]]</f>
        <v>0.38639652677279307</v>
      </c>
      <c r="L139" s="25">
        <f>(VLOOKUP(A139,'2020-2021'!$A$2:$Z$177,14,FALSE))/(VLOOKUP(A139,'2019-2020'!$A$2:$Z$177,14,FALSE))-1</f>
        <v>-7.6124567474048388E-2</v>
      </c>
      <c r="M139" s="25">
        <f>VLOOKUP(A139,'2020-2021'!$A$2:$Z$177,17,FALSE)/Table1[[#This Row],[2020 
Enrollment]]</f>
        <v>1.4471780028943559E-3</v>
      </c>
      <c r="N139" s="25">
        <f>(VLOOKUP(A139,'2020-2021'!$A$2:$Z$177,17,FALSE))/(VLOOKUP(A139,'2019-2020'!$A$2:$Z$177,17,FALSE))-1</f>
        <v>-0.5</v>
      </c>
      <c r="O139" s="25">
        <f>VLOOKUP(A139,'2020-2021'!$A$2:$Z$177,20,FALSE)/Table1[[#This Row],[2020 
Enrollment]]</f>
        <v>0.23733719247467439</v>
      </c>
      <c r="P139" s="25">
        <f>(VLOOKUP(A139,'2020-2021'!$A$2:$Z$177,20,FALSE))/(VLOOKUP(A139,'2019-2020'!$A$2:$Z$177,20,FALSE))-1</f>
        <v>-0.18000000000000005</v>
      </c>
    </row>
    <row r="140" spans="1:16" x14ac:dyDescent="0.45">
      <c r="A140" s="1">
        <v>463</v>
      </c>
      <c r="B140" t="str">
        <f>VLOOKUP(A140,'2020-2021'!$A$2:$Z$177,2,FALSE)</f>
        <v>River Oaks Academy</v>
      </c>
      <c r="C140" s="22">
        <f>VLOOKUP(A140,'2019-2020'!$A$2:$Z$177,26,FALSE)</f>
        <v>550</v>
      </c>
      <c r="D140" s="22">
        <f>VLOOKUP(A140,'2020-2021'!$A$2:$Z$177,26,FALSE)</f>
        <v>497</v>
      </c>
      <c r="E140" s="15">
        <f t="shared" si="8"/>
        <v>-53</v>
      </c>
      <c r="F140" s="20">
        <f t="shared" si="9"/>
        <v>-9.636363636363636E-2</v>
      </c>
      <c r="G140" s="25">
        <f>VLOOKUP(A140,'2020-2021'!$A$2:$Z$177,8,FALSE)/Table1[[#This Row],[2020 
Enrollment]]</f>
        <v>3.4205231388329982E-2</v>
      </c>
      <c r="H140" s="25">
        <f>(VLOOKUP(A140,'2020-2021'!$A$2:$Z$177,8,FALSE))/(VLOOKUP(A140,'2019-2020'!$A$2:$Z$177,8,FALSE))-1</f>
        <v>0</v>
      </c>
      <c r="I140" s="25">
        <f>VLOOKUP(A140,'2020-2021'!$A$2:$Z$177,11,FALSE)/Table1[[#This Row],[2020 
Enrollment]]</f>
        <v>0.18309859154929578</v>
      </c>
      <c r="J140" s="25">
        <f>(VLOOKUP(A140,'2020-2021'!$A$2:$Z$177,11,FALSE))/(VLOOKUP(A140,'2019-2020'!$A$2:$Z$177,11,FALSE))-1</f>
        <v>7.0588235294117618E-2</v>
      </c>
      <c r="K140" s="25">
        <f>VLOOKUP(A140,'2020-2021'!$A$2:$Z$177,14,FALSE)/Table1[[#This Row],[2020 
Enrollment]]</f>
        <v>0.68812877263581484</v>
      </c>
      <c r="L140" s="25">
        <f>(VLOOKUP(A140,'2020-2021'!$A$2:$Z$177,14,FALSE))/(VLOOKUP(A140,'2019-2020'!$A$2:$Z$177,14,FALSE))-1</f>
        <v>-0.10236220472440949</v>
      </c>
      <c r="M140" s="25">
        <f>VLOOKUP(A140,'2020-2021'!$A$2:$Z$177,17,FALSE)/Table1[[#This Row],[2020 
Enrollment]]</f>
        <v>0</v>
      </c>
      <c r="N140" s="25" t="e">
        <f>(VLOOKUP(A140,'2020-2021'!$A$2:$Z$177,17,FALSE))/(VLOOKUP(A140,'2019-2020'!$A$2:$Z$177,17,FALSE))-1</f>
        <v>#DIV/0!</v>
      </c>
      <c r="O140" s="25">
        <f>VLOOKUP(A140,'2020-2021'!$A$2:$Z$177,20,FALSE)/Table1[[#This Row],[2020 
Enrollment]]</f>
        <v>6.4386317907444673E-2</v>
      </c>
      <c r="P140" s="25">
        <f>(VLOOKUP(A140,'2020-2021'!$A$2:$Z$177,20,FALSE))/(VLOOKUP(A140,'2019-2020'!$A$2:$Z$177,20,FALSE))-1</f>
        <v>-0.15789473684210531</v>
      </c>
    </row>
    <row r="141" spans="1:16" x14ac:dyDescent="0.45">
      <c r="A141" s="1">
        <v>457</v>
      </c>
      <c r="B141" t="str">
        <f>VLOOKUP(A141,'2020-2021'!$A$2:$Z$177,2,FALSE)</f>
        <v>Rocky River High</v>
      </c>
      <c r="C141" s="22">
        <f>VLOOKUP(A141,'2019-2020'!$A$2:$Z$177,26,FALSE)</f>
        <v>1462</v>
      </c>
      <c r="D141" s="22">
        <f>VLOOKUP(A141,'2020-2021'!$A$2:$Z$177,26,FALSE)</f>
        <v>1478</v>
      </c>
      <c r="E141" s="15">
        <f t="shared" si="8"/>
        <v>16</v>
      </c>
      <c r="F141" s="20">
        <f t="shared" si="9"/>
        <v>1.094391244870041E-2</v>
      </c>
      <c r="G141" s="25">
        <f>VLOOKUP(A141,'2020-2021'!$A$2:$Z$177,8,FALSE)/Table1[[#This Row],[2020 
Enrollment]]</f>
        <v>2.571041948579161E-2</v>
      </c>
      <c r="H141" s="25">
        <f>(VLOOKUP(A141,'2020-2021'!$A$2:$Z$177,8,FALSE))/(VLOOKUP(A141,'2019-2020'!$A$2:$Z$177,8,FALSE))-1</f>
        <v>5.555555555555558E-2</v>
      </c>
      <c r="I141" s="25">
        <f>VLOOKUP(A141,'2020-2021'!$A$2:$Z$177,11,FALSE)/Table1[[#This Row],[2020 
Enrollment]]</f>
        <v>0.33761840324763193</v>
      </c>
      <c r="J141" s="25">
        <f>(VLOOKUP(A141,'2020-2021'!$A$2:$Z$177,11,FALSE))/(VLOOKUP(A141,'2019-2020'!$A$2:$Z$177,11,FALSE))-1</f>
        <v>2.8865979381443196E-2</v>
      </c>
      <c r="K141" s="25">
        <f>VLOOKUP(A141,'2020-2021'!$A$2:$Z$177,14,FALSE)/Table1[[#This Row],[2020 
Enrollment]]</f>
        <v>0.560893098782138</v>
      </c>
      <c r="L141" s="25">
        <f>(VLOOKUP(A141,'2020-2021'!$A$2:$Z$177,14,FALSE))/(VLOOKUP(A141,'2019-2020'!$A$2:$Z$177,14,FALSE))-1</f>
        <v>5.203045685279184E-2</v>
      </c>
      <c r="M141" s="25">
        <f>VLOOKUP(A141,'2020-2021'!$A$2:$Z$177,17,FALSE)/Table1[[#This Row],[2020 
Enrollment]]</f>
        <v>6.7658998646820032E-4</v>
      </c>
      <c r="N141" s="25" t="e">
        <f>(VLOOKUP(A141,'2020-2021'!$A$2:$Z$177,17,FALSE))/(VLOOKUP(A141,'2019-2020'!$A$2:$Z$177,17,FALSE))-1</f>
        <v>#DIV/0!</v>
      </c>
      <c r="O141" s="25">
        <f>VLOOKUP(A141,'2020-2021'!$A$2:$Z$177,20,FALSE)/Table1[[#This Row],[2020 
Enrollment]]</f>
        <v>5.0067658998646819E-2</v>
      </c>
      <c r="P141" s="25">
        <f>(VLOOKUP(A141,'2020-2021'!$A$2:$Z$177,20,FALSE))/(VLOOKUP(A141,'2019-2020'!$A$2:$Z$177,20,FALSE))-1</f>
        <v>2.7777777777777679E-2</v>
      </c>
    </row>
    <row r="142" spans="1:16" x14ac:dyDescent="0.45">
      <c r="A142" s="1">
        <v>520</v>
      </c>
      <c r="B142" t="str">
        <f>VLOOKUP(A142,'2020-2021'!$A$2:$Z$177,2,FALSE)</f>
        <v>Sedgefield Middle</v>
      </c>
      <c r="C142" s="22">
        <f>VLOOKUP(A142,'2019-2020'!$A$2:$Z$177,26,FALSE)</f>
        <v>544</v>
      </c>
      <c r="D142" s="22">
        <f>VLOOKUP(A142,'2020-2021'!$A$2:$Z$177,26,FALSE)</f>
        <v>503</v>
      </c>
      <c r="E142" s="15">
        <f t="shared" si="8"/>
        <v>-41</v>
      </c>
      <c r="F142" s="20">
        <f t="shared" si="9"/>
        <v>-7.5367647058823525E-2</v>
      </c>
      <c r="G142" s="25">
        <f>VLOOKUP(A142,'2020-2021'!$A$2:$Z$177,8,FALSE)/Table1[[#This Row],[2020 
Enrollment]]</f>
        <v>1.7892644135188866E-2</v>
      </c>
      <c r="H142" s="25">
        <f>(VLOOKUP(A142,'2020-2021'!$A$2:$Z$177,8,FALSE))/(VLOOKUP(A142,'2019-2020'!$A$2:$Z$177,8,FALSE))-1</f>
        <v>1.25</v>
      </c>
      <c r="I142" s="25">
        <f>VLOOKUP(A142,'2020-2021'!$A$2:$Z$177,11,FALSE)/Table1[[#This Row],[2020 
Enrollment]]</f>
        <v>0.19880715705765409</v>
      </c>
      <c r="J142" s="25">
        <f>(VLOOKUP(A142,'2020-2021'!$A$2:$Z$177,11,FALSE))/(VLOOKUP(A142,'2019-2020'!$A$2:$Z$177,11,FALSE))-1</f>
        <v>-0.51923076923076916</v>
      </c>
      <c r="K142" s="25">
        <f>VLOOKUP(A142,'2020-2021'!$A$2:$Z$177,14,FALSE)/Table1[[#This Row],[2020 
Enrollment]]</f>
        <v>0.47514910536779326</v>
      </c>
      <c r="L142" s="25">
        <f>(VLOOKUP(A142,'2020-2021'!$A$2:$Z$177,14,FALSE))/(VLOOKUP(A142,'2019-2020'!$A$2:$Z$177,14,FALSE))-1</f>
        <v>1.7021276595744705E-2</v>
      </c>
      <c r="M142" s="25">
        <f>VLOOKUP(A142,'2020-2021'!$A$2:$Z$177,17,FALSE)/Table1[[#This Row],[2020 
Enrollment]]</f>
        <v>1.9880715705765406E-3</v>
      </c>
      <c r="N142" s="25">
        <f>(VLOOKUP(A142,'2020-2021'!$A$2:$Z$177,17,FALSE))/(VLOOKUP(A142,'2019-2020'!$A$2:$Z$177,17,FALSE))-1</f>
        <v>0</v>
      </c>
      <c r="O142" s="25">
        <f>VLOOKUP(A142,'2020-2021'!$A$2:$Z$177,20,FALSE)/Table1[[#This Row],[2020 
Enrollment]]</f>
        <v>0.28628230616302186</v>
      </c>
      <c r="P142" s="25">
        <f>(VLOOKUP(A142,'2020-2021'!$A$2:$Z$177,20,FALSE))/(VLOOKUP(A142,'2019-2020'!$A$2:$Z$177,20,FALSE))-1</f>
        <v>0.63636363636363646</v>
      </c>
    </row>
    <row r="143" spans="1:16" x14ac:dyDescent="0.45">
      <c r="A143" s="1">
        <v>522</v>
      </c>
      <c r="B143" t="str">
        <f>VLOOKUP(A143,'2020-2021'!$A$2:$Z$177,2,FALSE)</f>
        <v>Selwyn Elementary</v>
      </c>
      <c r="C143" s="22">
        <f>VLOOKUP(A143,'2019-2020'!$A$2:$Z$177,26,FALSE)</f>
        <v>749</v>
      </c>
      <c r="D143" s="22">
        <f>VLOOKUP(A143,'2020-2021'!$A$2:$Z$177,26,FALSE)</f>
        <v>592</v>
      </c>
      <c r="E143" s="15">
        <f t="shared" si="8"/>
        <v>-157</v>
      </c>
      <c r="F143" s="20">
        <f t="shared" si="9"/>
        <v>-0.20961281708945259</v>
      </c>
      <c r="G143" s="25">
        <f>VLOOKUP(A143,'2020-2021'!$A$2:$Z$177,8,FALSE)/Table1[[#This Row],[2020 
Enrollment]]</f>
        <v>4.0540540540540543E-2</v>
      </c>
      <c r="H143" s="25">
        <f>(VLOOKUP(A143,'2020-2021'!$A$2:$Z$177,8,FALSE))/(VLOOKUP(A143,'2019-2020'!$A$2:$Z$177,8,FALSE))-1</f>
        <v>-0.1428571428571429</v>
      </c>
      <c r="I143" s="25">
        <f>VLOOKUP(A143,'2020-2021'!$A$2:$Z$177,11,FALSE)/Table1[[#This Row],[2020 
Enrollment]]</f>
        <v>8.9527027027027029E-2</v>
      </c>
      <c r="J143" s="25">
        <f>(VLOOKUP(A143,'2020-2021'!$A$2:$Z$177,11,FALSE))/(VLOOKUP(A143,'2019-2020'!$A$2:$Z$177,11,FALSE))-1</f>
        <v>-0.26388888888888884</v>
      </c>
      <c r="K143" s="25">
        <f>VLOOKUP(A143,'2020-2021'!$A$2:$Z$177,14,FALSE)/Table1[[#This Row],[2020 
Enrollment]]</f>
        <v>8.6148648648648643E-2</v>
      </c>
      <c r="L143" s="25">
        <f>(VLOOKUP(A143,'2020-2021'!$A$2:$Z$177,14,FALSE))/(VLOOKUP(A143,'2019-2020'!$A$2:$Z$177,14,FALSE))-1</f>
        <v>-0.23880597014925375</v>
      </c>
      <c r="M143" s="25">
        <f>VLOOKUP(A143,'2020-2021'!$A$2:$Z$177,17,FALSE)/Table1[[#This Row],[2020 
Enrollment]]</f>
        <v>0</v>
      </c>
      <c r="N143" s="25">
        <f>(VLOOKUP(A143,'2020-2021'!$A$2:$Z$177,17,FALSE))/(VLOOKUP(A143,'2019-2020'!$A$2:$Z$177,17,FALSE))-1</f>
        <v>-1</v>
      </c>
      <c r="O143" s="25">
        <f>VLOOKUP(A143,'2020-2021'!$A$2:$Z$177,20,FALSE)/Table1[[#This Row],[2020 
Enrollment]]</f>
        <v>0.7432432432432432</v>
      </c>
      <c r="P143" s="25">
        <f>(VLOOKUP(A143,'2020-2021'!$A$2:$Z$177,20,FALSE))/(VLOOKUP(A143,'2019-2020'!$A$2:$Z$177,20,FALSE))-1</f>
        <v>-0.20863309352517989</v>
      </c>
    </row>
    <row r="144" spans="1:16" x14ac:dyDescent="0.45">
      <c r="A144" s="1">
        <v>527</v>
      </c>
      <c r="B144" t="str">
        <f>VLOOKUP(A144,'2020-2021'!$A$2:$Z$177,2,FALSE)</f>
        <v>Shamrock Gardens Elementary</v>
      </c>
      <c r="C144" s="22">
        <f>VLOOKUP(A144,'2019-2020'!$A$2:$Z$177,26,FALSE)</f>
        <v>470</v>
      </c>
      <c r="D144" s="22">
        <f>VLOOKUP(A144,'2020-2021'!$A$2:$Z$177,26,FALSE)</f>
        <v>447</v>
      </c>
      <c r="E144" s="15">
        <f t="shared" si="8"/>
        <v>-23</v>
      </c>
      <c r="F144" s="20">
        <f t="shared" si="9"/>
        <v>-4.8936170212765959E-2</v>
      </c>
      <c r="G144" s="25">
        <f>VLOOKUP(A144,'2020-2021'!$A$2:$Z$177,8,FALSE)/Table1[[#This Row],[2020 
Enrollment]]</f>
        <v>2.6845637583892617E-2</v>
      </c>
      <c r="H144" s="25">
        <f>(VLOOKUP(A144,'2020-2021'!$A$2:$Z$177,8,FALSE))/(VLOOKUP(A144,'2019-2020'!$A$2:$Z$177,8,FALSE))-1</f>
        <v>-0.19999999999999996</v>
      </c>
      <c r="I144" s="25">
        <f>VLOOKUP(A144,'2020-2021'!$A$2:$Z$177,11,FALSE)/Table1[[#This Row],[2020 
Enrollment]]</f>
        <v>0.20134228187919462</v>
      </c>
      <c r="J144" s="25">
        <f>(VLOOKUP(A144,'2020-2021'!$A$2:$Z$177,11,FALSE))/(VLOOKUP(A144,'2019-2020'!$A$2:$Z$177,11,FALSE))-1</f>
        <v>-8.1632653061224469E-2</v>
      </c>
      <c r="K144" s="25">
        <f>VLOOKUP(A144,'2020-2021'!$A$2:$Z$177,14,FALSE)/Table1[[#This Row],[2020 
Enrollment]]</f>
        <v>0.32214765100671139</v>
      </c>
      <c r="L144" s="25">
        <f>(VLOOKUP(A144,'2020-2021'!$A$2:$Z$177,14,FALSE))/(VLOOKUP(A144,'2019-2020'!$A$2:$Z$177,14,FALSE))-1</f>
        <v>-6.4935064935064957E-2</v>
      </c>
      <c r="M144" s="25">
        <f>VLOOKUP(A144,'2020-2021'!$A$2:$Z$177,17,FALSE)/Table1[[#This Row],[2020 
Enrollment]]</f>
        <v>0</v>
      </c>
      <c r="N144" s="25">
        <f>(VLOOKUP(A144,'2020-2021'!$A$2:$Z$177,17,FALSE))/(VLOOKUP(A144,'2019-2020'!$A$2:$Z$177,17,FALSE))-1</f>
        <v>-1</v>
      </c>
      <c r="O144" s="25">
        <f>VLOOKUP(A144,'2020-2021'!$A$2:$Z$177,20,FALSE)/Table1[[#This Row],[2020 
Enrollment]]</f>
        <v>0.41387024608501116</v>
      </c>
      <c r="P144" s="25">
        <f>(VLOOKUP(A144,'2020-2021'!$A$2:$Z$177,20,FALSE))/(VLOOKUP(A144,'2019-2020'!$A$2:$Z$177,20,FALSE))-1</f>
        <v>-1.5957446808510634E-2</v>
      </c>
    </row>
    <row r="145" spans="1:16" x14ac:dyDescent="0.45">
      <c r="A145" s="1">
        <v>530</v>
      </c>
      <c r="B145" t="str">
        <f>VLOOKUP(A145,'2020-2021'!$A$2:$Z$177,2,FALSE)</f>
        <v>Sharon Elementary</v>
      </c>
      <c r="C145" s="22">
        <f>VLOOKUP(A145,'2019-2020'!$A$2:$Z$177,26,FALSE)</f>
        <v>958</v>
      </c>
      <c r="D145" s="22">
        <f>VLOOKUP(A145,'2020-2021'!$A$2:$Z$177,26,FALSE)</f>
        <v>858</v>
      </c>
      <c r="E145" s="15">
        <f t="shared" si="8"/>
        <v>-100</v>
      </c>
      <c r="F145" s="20">
        <f t="shared" si="9"/>
        <v>-0.10438413361169102</v>
      </c>
      <c r="G145" s="25">
        <f>VLOOKUP(A145,'2020-2021'!$A$2:$Z$177,8,FALSE)/Table1[[#This Row],[2020 
Enrollment]]</f>
        <v>8.0419580419580416E-2</v>
      </c>
      <c r="H145" s="25">
        <f>(VLOOKUP(A145,'2020-2021'!$A$2:$Z$177,8,FALSE))/(VLOOKUP(A145,'2019-2020'!$A$2:$Z$177,8,FALSE))-1</f>
        <v>-1.4285714285714235E-2</v>
      </c>
      <c r="I145" s="25">
        <f>VLOOKUP(A145,'2020-2021'!$A$2:$Z$177,11,FALSE)/Table1[[#This Row],[2020 
Enrollment]]</f>
        <v>4.7785547785547784E-2</v>
      </c>
      <c r="J145" s="25">
        <f>(VLOOKUP(A145,'2020-2021'!$A$2:$Z$177,11,FALSE))/(VLOOKUP(A145,'2019-2020'!$A$2:$Z$177,11,FALSE))-1</f>
        <v>-0.21153846153846156</v>
      </c>
      <c r="K145" s="25">
        <f>VLOOKUP(A145,'2020-2021'!$A$2:$Z$177,14,FALSE)/Table1[[#This Row],[2020 
Enrollment]]</f>
        <v>9.2074592074592079E-2</v>
      </c>
      <c r="L145" s="25">
        <f>(VLOOKUP(A145,'2020-2021'!$A$2:$Z$177,14,FALSE))/(VLOOKUP(A145,'2019-2020'!$A$2:$Z$177,14,FALSE))-1</f>
        <v>9.7222222222222321E-2</v>
      </c>
      <c r="M145" s="25">
        <f>VLOOKUP(A145,'2020-2021'!$A$2:$Z$177,17,FALSE)/Table1[[#This Row],[2020 
Enrollment]]</f>
        <v>1.1655011655011655E-3</v>
      </c>
      <c r="N145" s="25">
        <f>(VLOOKUP(A145,'2020-2021'!$A$2:$Z$177,17,FALSE))/(VLOOKUP(A145,'2019-2020'!$A$2:$Z$177,17,FALSE))-1</f>
        <v>0</v>
      </c>
      <c r="O145" s="25">
        <f>VLOOKUP(A145,'2020-2021'!$A$2:$Z$177,20,FALSE)/Table1[[#This Row],[2020 
Enrollment]]</f>
        <v>0.74009324009324007</v>
      </c>
      <c r="P145" s="25">
        <f>(VLOOKUP(A145,'2020-2021'!$A$2:$Z$177,20,FALSE))/(VLOOKUP(A145,'2019-2020'!$A$2:$Z$177,20,FALSE))-1</f>
        <v>-0.10310734463276838</v>
      </c>
    </row>
    <row r="146" spans="1:16" x14ac:dyDescent="0.45">
      <c r="A146" s="1">
        <v>534</v>
      </c>
      <c r="B146" t="str">
        <f>VLOOKUP(A146,'2020-2021'!$A$2:$Z$177,2,FALSE)</f>
        <v>Smithfield Elementary</v>
      </c>
      <c r="C146" s="22">
        <f>VLOOKUP(A146,'2019-2020'!$A$2:$Z$177,26,FALSE)</f>
        <v>622</v>
      </c>
      <c r="D146" s="22">
        <f>VLOOKUP(A146,'2020-2021'!$A$2:$Z$177,26,FALSE)</f>
        <v>599</v>
      </c>
      <c r="E146" s="15">
        <f t="shared" si="8"/>
        <v>-23</v>
      </c>
      <c r="F146" s="20">
        <f t="shared" si="9"/>
        <v>-3.6977491961414789E-2</v>
      </c>
      <c r="G146" s="25">
        <f>VLOOKUP(A146,'2020-2021'!$A$2:$Z$177,8,FALSE)/Table1[[#This Row],[2020 
Enrollment]]</f>
        <v>2.5041736227045076E-2</v>
      </c>
      <c r="H146" s="25">
        <f>(VLOOKUP(A146,'2020-2021'!$A$2:$Z$177,8,FALSE))/(VLOOKUP(A146,'2019-2020'!$A$2:$Z$177,8,FALSE))-1</f>
        <v>-0.11764705882352944</v>
      </c>
      <c r="I146" s="25">
        <f>VLOOKUP(A146,'2020-2021'!$A$2:$Z$177,11,FALSE)/Table1[[#This Row],[2020 
Enrollment]]</f>
        <v>0.27545909849749584</v>
      </c>
      <c r="J146" s="25">
        <f>(VLOOKUP(A146,'2020-2021'!$A$2:$Z$177,11,FALSE))/(VLOOKUP(A146,'2019-2020'!$A$2:$Z$177,11,FALSE))-1</f>
        <v>-7.3033707865168496E-2</v>
      </c>
      <c r="K146" s="25">
        <f>VLOOKUP(A146,'2020-2021'!$A$2:$Z$177,14,FALSE)/Table1[[#This Row],[2020 
Enrollment]]</f>
        <v>0.25208681135225375</v>
      </c>
      <c r="L146" s="25">
        <f>(VLOOKUP(A146,'2020-2021'!$A$2:$Z$177,14,FALSE))/(VLOOKUP(A146,'2019-2020'!$A$2:$Z$177,14,FALSE))-1</f>
        <v>8.6330935251798468E-2</v>
      </c>
      <c r="M146" s="25">
        <f>VLOOKUP(A146,'2020-2021'!$A$2:$Z$177,17,FALSE)/Table1[[#This Row],[2020 
Enrollment]]</f>
        <v>0</v>
      </c>
      <c r="N146" s="25" t="e">
        <f>(VLOOKUP(A146,'2020-2021'!$A$2:$Z$177,17,FALSE))/(VLOOKUP(A146,'2019-2020'!$A$2:$Z$177,17,FALSE))-1</f>
        <v>#DIV/0!</v>
      </c>
      <c r="O146" s="25">
        <f>VLOOKUP(A146,'2020-2021'!$A$2:$Z$177,20,FALSE)/Table1[[#This Row],[2020 
Enrollment]]</f>
        <v>0.42070116861435725</v>
      </c>
      <c r="P146" s="25">
        <f>(VLOOKUP(A146,'2020-2021'!$A$2:$Z$177,20,FALSE))/(VLOOKUP(A146,'2019-2020'!$A$2:$Z$177,20,FALSE))-1</f>
        <v>-5.6179775280898903E-2</v>
      </c>
    </row>
    <row r="147" spans="1:16" x14ac:dyDescent="0.45">
      <c r="A147" s="1">
        <v>537</v>
      </c>
      <c r="B147" t="str">
        <f>VLOOKUP(A147,'2020-2021'!$A$2:$Z$177,2,FALSE)</f>
        <v>South Charlotte Middle</v>
      </c>
      <c r="C147" s="22">
        <f>VLOOKUP(A147,'2019-2020'!$A$2:$Z$177,26,FALSE)</f>
        <v>942</v>
      </c>
      <c r="D147" s="22">
        <f>VLOOKUP(A147,'2020-2021'!$A$2:$Z$177,26,FALSE)</f>
        <v>892</v>
      </c>
      <c r="E147" s="15">
        <f t="shared" si="8"/>
        <v>-50</v>
      </c>
      <c r="F147" s="20">
        <f t="shared" si="9"/>
        <v>-5.3078556263269641E-2</v>
      </c>
      <c r="G147" s="25">
        <f>VLOOKUP(A147,'2020-2021'!$A$2:$Z$177,8,FALSE)/Table1[[#This Row],[2020 
Enrollment]]</f>
        <v>0.10426008968609865</v>
      </c>
      <c r="H147" s="25">
        <f>(VLOOKUP(A147,'2020-2021'!$A$2:$Z$177,8,FALSE))/(VLOOKUP(A147,'2019-2020'!$A$2:$Z$177,8,FALSE))-1</f>
        <v>-5.1020408163265252E-2</v>
      </c>
      <c r="I147" s="25">
        <f>VLOOKUP(A147,'2020-2021'!$A$2:$Z$177,11,FALSE)/Table1[[#This Row],[2020 
Enrollment]]</f>
        <v>0.14013452914798205</v>
      </c>
      <c r="J147" s="25">
        <f>(VLOOKUP(A147,'2020-2021'!$A$2:$Z$177,11,FALSE))/(VLOOKUP(A147,'2019-2020'!$A$2:$Z$177,11,FALSE))-1</f>
        <v>9.6491228070175517E-2</v>
      </c>
      <c r="K147" s="25">
        <f>VLOOKUP(A147,'2020-2021'!$A$2:$Z$177,14,FALSE)/Table1[[#This Row],[2020 
Enrollment]]</f>
        <v>0.10762331838565023</v>
      </c>
      <c r="L147" s="25">
        <f>(VLOOKUP(A147,'2020-2021'!$A$2:$Z$177,14,FALSE))/(VLOOKUP(A147,'2019-2020'!$A$2:$Z$177,14,FALSE))-1</f>
        <v>-0.15044247787610621</v>
      </c>
      <c r="M147" s="25">
        <f>VLOOKUP(A147,'2020-2021'!$A$2:$Z$177,17,FALSE)/Table1[[#This Row],[2020 
Enrollment]]</f>
        <v>0</v>
      </c>
      <c r="N147" s="25" t="e">
        <f>(VLOOKUP(A147,'2020-2021'!$A$2:$Z$177,17,FALSE))/(VLOOKUP(A147,'2019-2020'!$A$2:$Z$177,17,FALSE))-1</f>
        <v>#DIV/0!</v>
      </c>
      <c r="O147" s="25">
        <f>VLOOKUP(A147,'2020-2021'!$A$2:$Z$177,20,FALSE)/Table1[[#This Row],[2020 
Enrollment]]</f>
        <v>0.6199551569506726</v>
      </c>
      <c r="P147" s="25">
        <f>(VLOOKUP(A147,'2020-2021'!$A$2:$Z$177,20,FALSE))/(VLOOKUP(A147,'2019-2020'!$A$2:$Z$177,20,FALSE))-1</f>
        <v>-6.1120543293718188E-2</v>
      </c>
    </row>
    <row r="148" spans="1:16" x14ac:dyDescent="0.45">
      <c r="A148" s="1">
        <v>535</v>
      </c>
      <c r="B148" t="str">
        <f>VLOOKUP(A148,'2020-2021'!$A$2:$Z$177,2,FALSE)</f>
        <v>South Mecklenburg High</v>
      </c>
      <c r="C148" s="22">
        <f>VLOOKUP(A148,'2019-2020'!$A$2:$Z$177,26,FALSE)</f>
        <v>3258</v>
      </c>
      <c r="D148" s="22">
        <f>VLOOKUP(A148,'2020-2021'!$A$2:$Z$177,26,FALSE)</f>
        <v>3202</v>
      </c>
      <c r="E148" s="15">
        <f t="shared" si="8"/>
        <v>-56</v>
      </c>
      <c r="F148" s="20">
        <f t="shared" si="9"/>
        <v>-1.7188459177409455E-2</v>
      </c>
      <c r="G148" s="25">
        <f>VLOOKUP(A148,'2020-2021'!$A$2:$Z$177,8,FALSE)/Table1[[#This Row],[2020 
Enrollment]]</f>
        <v>2.6545908806995627E-2</v>
      </c>
      <c r="H148" s="25">
        <f>(VLOOKUP(A148,'2020-2021'!$A$2:$Z$177,8,FALSE))/(VLOOKUP(A148,'2019-2020'!$A$2:$Z$177,8,FALSE))-1</f>
        <v>-1.1627906976744207E-2</v>
      </c>
      <c r="I148" s="25">
        <f>VLOOKUP(A148,'2020-2021'!$A$2:$Z$177,11,FALSE)/Table1[[#This Row],[2020 
Enrollment]]</f>
        <v>0.39069331667707685</v>
      </c>
      <c r="J148" s="25">
        <f>(VLOOKUP(A148,'2020-2021'!$A$2:$Z$177,11,FALSE))/(VLOOKUP(A148,'2019-2020'!$A$2:$Z$177,11,FALSE))-1</f>
        <v>-1.4184397163120588E-2</v>
      </c>
      <c r="K148" s="25">
        <f>VLOOKUP(A148,'2020-2021'!$A$2:$Z$177,14,FALSE)/Table1[[#This Row],[2020 
Enrollment]]</f>
        <v>0.22860712054965646</v>
      </c>
      <c r="L148" s="25">
        <f>(VLOOKUP(A148,'2020-2021'!$A$2:$Z$177,14,FALSE))/(VLOOKUP(A148,'2019-2020'!$A$2:$Z$177,14,FALSE))-1</f>
        <v>2.0920502092050208E-2</v>
      </c>
      <c r="M148" s="25">
        <f>VLOOKUP(A148,'2020-2021'!$A$2:$Z$177,17,FALSE)/Table1[[#This Row],[2020 
Enrollment]]</f>
        <v>1.8738288569643974E-3</v>
      </c>
      <c r="N148" s="25">
        <f>(VLOOKUP(A148,'2020-2021'!$A$2:$Z$177,17,FALSE))/(VLOOKUP(A148,'2019-2020'!$A$2:$Z$177,17,FALSE))-1</f>
        <v>0.19999999999999996</v>
      </c>
      <c r="O148" s="25">
        <f>VLOOKUP(A148,'2020-2021'!$A$2:$Z$177,20,FALSE)/Table1[[#This Row],[2020 
Enrollment]]</f>
        <v>0.3244846970643348</v>
      </c>
      <c r="P148" s="25">
        <f>(VLOOKUP(A148,'2020-2021'!$A$2:$Z$177,20,FALSE))/(VLOOKUP(A148,'2019-2020'!$A$2:$Z$177,20,FALSE))-1</f>
        <v>-3.1686859273066137E-2</v>
      </c>
    </row>
    <row r="149" spans="1:16" x14ac:dyDescent="0.45">
      <c r="A149" s="1">
        <v>538</v>
      </c>
      <c r="B149" t="str">
        <f>VLOOKUP(A149,'2020-2021'!$A$2:$Z$177,2,FALSE)</f>
        <v>Southwest Middle School</v>
      </c>
      <c r="C149" s="22">
        <f>VLOOKUP(A149,'2019-2020'!$A$2:$Z$177,26,FALSE)</f>
        <v>1480</v>
      </c>
      <c r="D149" s="22">
        <f>VLOOKUP(A149,'2020-2021'!$A$2:$Z$177,26,FALSE)</f>
        <v>1383</v>
      </c>
      <c r="E149" s="15">
        <f t="shared" si="8"/>
        <v>-97</v>
      </c>
      <c r="F149" s="20">
        <f t="shared" si="9"/>
        <v>-6.5540540540540537E-2</v>
      </c>
      <c r="G149" s="25">
        <f>VLOOKUP(A149,'2020-2021'!$A$2:$Z$177,8,FALSE)/Table1[[#This Row],[2020 
Enrollment]]</f>
        <v>4.9891540130151846E-2</v>
      </c>
      <c r="H149" s="25">
        <f>(VLOOKUP(A149,'2020-2021'!$A$2:$Z$177,8,FALSE))/(VLOOKUP(A149,'2019-2020'!$A$2:$Z$177,8,FALSE))-1</f>
        <v>-9.210526315789469E-2</v>
      </c>
      <c r="I149" s="25">
        <f>VLOOKUP(A149,'2020-2021'!$A$2:$Z$177,11,FALSE)/Table1[[#This Row],[2020 
Enrollment]]</f>
        <v>0.38250180766449748</v>
      </c>
      <c r="J149" s="25">
        <f>(VLOOKUP(A149,'2020-2021'!$A$2:$Z$177,11,FALSE))/(VLOOKUP(A149,'2019-2020'!$A$2:$Z$177,11,FALSE))-1</f>
        <v>-8.9500860585197906E-2</v>
      </c>
      <c r="K149" s="25">
        <f>VLOOKUP(A149,'2020-2021'!$A$2:$Z$177,14,FALSE)/Table1[[#This Row],[2020 
Enrollment]]</f>
        <v>0.40563991323210413</v>
      </c>
      <c r="L149" s="25">
        <f>(VLOOKUP(A149,'2020-2021'!$A$2:$Z$177,14,FALSE))/(VLOOKUP(A149,'2019-2020'!$A$2:$Z$177,14,FALSE))-1</f>
        <v>5.3763440860215006E-3</v>
      </c>
      <c r="M149" s="25">
        <f>VLOOKUP(A149,'2020-2021'!$A$2:$Z$177,17,FALSE)/Table1[[#This Row],[2020 
Enrollment]]</f>
        <v>4.3383947939262474E-3</v>
      </c>
      <c r="N149" s="25">
        <f>(VLOOKUP(A149,'2020-2021'!$A$2:$Z$177,17,FALSE))/(VLOOKUP(A149,'2019-2020'!$A$2:$Z$177,17,FALSE))-1</f>
        <v>0</v>
      </c>
      <c r="O149" s="25">
        <f>VLOOKUP(A149,'2020-2021'!$A$2:$Z$177,20,FALSE)/Table1[[#This Row],[2020 
Enrollment]]</f>
        <v>0.13882863340563992</v>
      </c>
      <c r="P149" s="25">
        <f>(VLOOKUP(A149,'2020-2021'!$A$2:$Z$177,20,FALSE))/(VLOOKUP(A149,'2019-2020'!$A$2:$Z$177,20,FALSE))-1</f>
        <v>-0.1428571428571429</v>
      </c>
    </row>
    <row r="150" spans="1:16" x14ac:dyDescent="0.45">
      <c r="A150" s="1">
        <v>545</v>
      </c>
      <c r="B150" t="str">
        <f>VLOOKUP(A150,'2020-2021'!$A$2:$Z$177,2,FALSE)</f>
        <v>Starmount Academy of Excellence</v>
      </c>
      <c r="C150" s="22">
        <f>VLOOKUP(A150,'2019-2020'!$A$2:$Z$177,26,FALSE)</f>
        <v>499</v>
      </c>
      <c r="D150" s="22">
        <f>VLOOKUP(A150,'2020-2021'!$A$2:$Z$177,26,FALSE)</f>
        <v>463</v>
      </c>
      <c r="E150" s="15">
        <f t="shared" si="8"/>
        <v>-36</v>
      </c>
      <c r="F150" s="20">
        <f t="shared" si="9"/>
        <v>-7.2144288577154311E-2</v>
      </c>
      <c r="G150" s="25">
        <f>VLOOKUP(A150,'2020-2021'!$A$2:$Z$177,8,FALSE)/Table1[[#This Row],[2020 
Enrollment]]</f>
        <v>2.1598272138228943E-3</v>
      </c>
      <c r="H150" s="25">
        <f>(VLOOKUP(A150,'2020-2021'!$A$2:$Z$177,8,FALSE))/(VLOOKUP(A150,'2019-2020'!$A$2:$Z$177,8,FALSE))-1</f>
        <v>-0.66666666666666674</v>
      </c>
      <c r="I150" s="25">
        <f>VLOOKUP(A150,'2020-2021'!$A$2:$Z$177,11,FALSE)/Table1[[#This Row],[2020 
Enrollment]]</f>
        <v>0.75161987041036715</v>
      </c>
      <c r="J150" s="25">
        <f>(VLOOKUP(A150,'2020-2021'!$A$2:$Z$177,11,FALSE))/(VLOOKUP(A150,'2019-2020'!$A$2:$Z$177,11,FALSE))-1</f>
        <v>-8.9005235602094279E-2</v>
      </c>
      <c r="K150" s="25">
        <f>VLOOKUP(A150,'2020-2021'!$A$2:$Z$177,14,FALSE)/Table1[[#This Row],[2020 
Enrollment]]</f>
        <v>0.19870410367170627</v>
      </c>
      <c r="L150" s="25">
        <f>(VLOOKUP(A150,'2020-2021'!$A$2:$Z$177,14,FALSE))/(VLOOKUP(A150,'2019-2020'!$A$2:$Z$177,14,FALSE))-1</f>
        <v>9.5238095238095344E-2</v>
      </c>
      <c r="M150" s="25">
        <f>VLOOKUP(A150,'2020-2021'!$A$2:$Z$177,17,FALSE)/Table1[[#This Row],[2020 
Enrollment]]</f>
        <v>0</v>
      </c>
      <c r="N150" s="25" t="e">
        <f>(VLOOKUP(A150,'2020-2021'!$A$2:$Z$177,17,FALSE))/(VLOOKUP(A150,'2019-2020'!$A$2:$Z$177,17,FALSE))-1</f>
        <v>#DIV/0!</v>
      </c>
      <c r="O150" s="25">
        <f>VLOOKUP(A150,'2020-2021'!$A$2:$Z$177,20,FALSE)/Table1[[#This Row],[2020 
Enrollment]]</f>
        <v>3.0237580993520519E-2</v>
      </c>
      <c r="P150" s="25">
        <f>(VLOOKUP(A150,'2020-2021'!$A$2:$Z$177,20,FALSE))/(VLOOKUP(A150,'2019-2020'!$A$2:$Z$177,20,FALSE))-1</f>
        <v>-0.125</v>
      </c>
    </row>
    <row r="151" spans="1:16" x14ac:dyDescent="0.45">
      <c r="A151" s="1">
        <v>546</v>
      </c>
      <c r="B151" t="str">
        <f>VLOOKUP(A151,'2020-2021'!$A$2:$Z$177,2,FALSE)</f>
        <v>Statesville Road Elementary</v>
      </c>
      <c r="C151" s="22">
        <f>VLOOKUP(A151,'2019-2020'!$A$2:$Z$177,26,FALSE)</f>
        <v>508</v>
      </c>
      <c r="D151" s="22">
        <f>VLOOKUP(A151,'2020-2021'!$A$2:$Z$177,26,FALSE)</f>
        <v>513</v>
      </c>
      <c r="E151" s="15">
        <f t="shared" si="8"/>
        <v>5</v>
      </c>
      <c r="F151" s="20">
        <f t="shared" si="9"/>
        <v>9.8425196850393699E-3</v>
      </c>
      <c r="G151" s="25">
        <f>VLOOKUP(A151,'2020-2021'!$A$2:$Z$177,8,FALSE)/Table1[[#This Row],[2020 
Enrollment]]</f>
        <v>3.8986354775828458E-2</v>
      </c>
      <c r="H151" s="25">
        <f>(VLOOKUP(A151,'2020-2021'!$A$2:$Z$177,8,FALSE))/(VLOOKUP(A151,'2019-2020'!$A$2:$Z$177,8,FALSE))-1</f>
        <v>0.11111111111111116</v>
      </c>
      <c r="I151" s="25">
        <f>VLOOKUP(A151,'2020-2021'!$A$2:$Z$177,11,FALSE)/Table1[[#This Row],[2020 
Enrollment]]</f>
        <v>0.25146198830409355</v>
      </c>
      <c r="J151" s="25">
        <f>(VLOOKUP(A151,'2020-2021'!$A$2:$Z$177,11,FALSE))/(VLOOKUP(A151,'2019-2020'!$A$2:$Z$177,11,FALSE))-1</f>
        <v>4.8780487804878092E-2</v>
      </c>
      <c r="K151" s="25">
        <f>VLOOKUP(A151,'2020-2021'!$A$2:$Z$177,14,FALSE)/Table1[[#This Row],[2020 
Enrollment]]</f>
        <v>0.67251461988304095</v>
      </c>
      <c r="L151" s="25">
        <f>(VLOOKUP(A151,'2020-2021'!$A$2:$Z$177,14,FALSE))/(VLOOKUP(A151,'2019-2020'!$A$2:$Z$177,14,FALSE))-1</f>
        <v>1.4705882352941124E-2</v>
      </c>
      <c r="M151" s="25">
        <f>VLOOKUP(A151,'2020-2021'!$A$2:$Z$177,17,FALSE)/Table1[[#This Row],[2020 
Enrollment]]</f>
        <v>1.9493177387914229E-3</v>
      </c>
      <c r="N151" s="25" t="e">
        <f>(VLOOKUP(A151,'2020-2021'!$A$2:$Z$177,17,FALSE))/(VLOOKUP(A151,'2019-2020'!$A$2:$Z$177,17,FALSE))-1</f>
        <v>#DIV/0!</v>
      </c>
      <c r="O151" s="25">
        <f>VLOOKUP(A151,'2020-2021'!$A$2:$Z$177,20,FALSE)/Table1[[#This Row],[2020 
Enrollment]]</f>
        <v>3.8986354775828458E-3</v>
      </c>
      <c r="P151" s="25">
        <f>(VLOOKUP(A151,'2020-2021'!$A$2:$Z$177,20,FALSE))/(VLOOKUP(A151,'2019-2020'!$A$2:$Z$177,20,FALSE))-1</f>
        <v>-0.33333333333333337</v>
      </c>
    </row>
    <row r="152" spans="1:16" x14ac:dyDescent="0.45">
      <c r="A152" s="1">
        <v>549</v>
      </c>
      <c r="B152" t="str">
        <f>VLOOKUP(A152,'2020-2021'!$A$2:$Z$177,2,FALSE)</f>
        <v>Steele Creek Elementary</v>
      </c>
      <c r="C152" s="22">
        <f>VLOOKUP(A152,'2019-2020'!$A$2:$Z$177,26,FALSE)</f>
        <v>638</v>
      </c>
      <c r="D152" s="22">
        <f>VLOOKUP(A152,'2020-2021'!$A$2:$Z$177,26,FALSE)</f>
        <v>585</v>
      </c>
      <c r="E152" s="15">
        <f t="shared" si="8"/>
        <v>-53</v>
      </c>
      <c r="F152" s="20">
        <f t="shared" si="9"/>
        <v>-8.3072100313479627E-2</v>
      </c>
      <c r="G152" s="25">
        <f>VLOOKUP(A152,'2020-2021'!$A$2:$Z$177,8,FALSE)/Table1[[#This Row],[2020 
Enrollment]]</f>
        <v>6.4957264957264962E-2</v>
      </c>
      <c r="H152" s="25">
        <f>(VLOOKUP(A152,'2020-2021'!$A$2:$Z$177,8,FALSE))/(VLOOKUP(A152,'2019-2020'!$A$2:$Z$177,8,FALSE))-1</f>
        <v>0</v>
      </c>
      <c r="I152" s="25">
        <f>VLOOKUP(A152,'2020-2021'!$A$2:$Z$177,11,FALSE)/Table1[[#This Row],[2020 
Enrollment]]</f>
        <v>0.51623931623931629</v>
      </c>
      <c r="J152" s="25">
        <f>(VLOOKUP(A152,'2020-2021'!$A$2:$Z$177,11,FALSE))/(VLOOKUP(A152,'2019-2020'!$A$2:$Z$177,11,FALSE))-1</f>
        <v>-4.4303797468354444E-2</v>
      </c>
      <c r="K152" s="25">
        <f>VLOOKUP(A152,'2020-2021'!$A$2:$Z$177,14,FALSE)/Table1[[#This Row],[2020 
Enrollment]]</f>
        <v>0.34358974358974359</v>
      </c>
      <c r="L152" s="25">
        <f>(VLOOKUP(A152,'2020-2021'!$A$2:$Z$177,14,FALSE))/(VLOOKUP(A152,'2019-2020'!$A$2:$Z$177,14,FALSE))-1</f>
        <v>-0.10666666666666669</v>
      </c>
      <c r="M152" s="25">
        <f>VLOOKUP(A152,'2020-2021'!$A$2:$Z$177,17,FALSE)/Table1[[#This Row],[2020 
Enrollment]]</f>
        <v>1.7094017094017094E-3</v>
      </c>
      <c r="N152" s="25" t="e">
        <f>(VLOOKUP(A152,'2020-2021'!$A$2:$Z$177,17,FALSE))/(VLOOKUP(A152,'2019-2020'!$A$2:$Z$177,17,FALSE))-1</f>
        <v>#DIV/0!</v>
      </c>
      <c r="O152" s="25">
        <f>VLOOKUP(A152,'2020-2021'!$A$2:$Z$177,20,FALSE)/Table1[[#This Row],[2020 
Enrollment]]</f>
        <v>5.4700854700854701E-2</v>
      </c>
      <c r="P152" s="25">
        <f>(VLOOKUP(A152,'2020-2021'!$A$2:$Z$177,20,FALSE))/(VLOOKUP(A152,'2019-2020'!$A$2:$Z$177,20,FALSE))-1</f>
        <v>-0.11111111111111116</v>
      </c>
    </row>
    <row r="153" spans="1:16" x14ac:dyDescent="0.45">
      <c r="A153" s="1">
        <v>550</v>
      </c>
      <c r="B153" t="str">
        <f>VLOOKUP(A153,'2020-2021'!$A$2:$Z$177,2,FALSE)</f>
        <v>Sterling Elementary</v>
      </c>
      <c r="C153" s="22">
        <f>VLOOKUP(A153,'2019-2020'!$A$2:$Z$177,26,FALSE)</f>
        <v>704</v>
      </c>
      <c r="D153" s="22">
        <f>VLOOKUP(A153,'2020-2021'!$A$2:$Z$177,26,FALSE)</f>
        <v>689</v>
      </c>
      <c r="E153" s="15">
        <f t="shared" si="8"/>
        <v>-15</v>
      </c>
      <c r="F153" s="20">
        <f t="shared" si="9"/>
        <v>-2.130681818181818E-2</v>
      </c>
      <c r="G153" s="25">
        <f>VLOOKUP(A153,'2020-2021'!$A$2:$Z$177,8,FALSE)/Table1[[#This Row],[2020 
Enrollment]]</f>
        <v>1.4513788098693759E-3</v>
      </c>
      <c r="H153" s="25">
        <f>(VLOOKUP(A153,'2020-2021'!$A$2:$Z$177,8,FALSE))/(VLOOKUP(A153,'2019-2020'!$A$2:$Z$177,8,FALSE))-1</f>
        <v>-0.83333333333333337</v>
      </c>
      <c r="I153" s="25">
        <f>VLOOKUP(A153,'2020-2021'!$A$2:$Z$177,11,FALSE)/Table1[[#This Row],[2020 
Enrollment]]</f>
        <v>0.68505079825834547</v>
      </c>
      <c r="J153" s="25">
        <f>(VLOOKUP(A153,'2020-2021'!$A$2:$Z$177,11,FALSE))/(VLOOKUP(A153,'2019-2020'!$A$2:$Z$177,11,FALSE))-1</f>
        <v>-3.8696537678207688E-2</v>
      </c>
      <c r="K153" s="25">
        <f>VLOOKUP(A153,'2020-2021'!$A$2:$Z$177,14,FALSE)/Table1[[#This Row],[2020 
Enrollment]]</f>
        <v>0.28301886792452829</v>
      </c>
      <c r="L153" s="25">
        <f>(VLOOKUP(A153,'2020-2021'!$A$2:$Z$177,14,FALSE))/(VLOOKUP(A153,'2019-2020'!$A$2:$Z$177,14,FALSE))-1</f>
        <v>2.6315789473684292E-2</v>
      </c>
      <c r="M153" s="25">
        <f>VLOOKUP(A153,'2020-2021'!$A$2:$Z$177,17,FALSE)/Table1[[#This Row],[2020 
Enrollment]]</f>
        <v>2.9027576197387518E-3</v>
      </c>
      <c r="N153" s="25">
        <f>(VLOOKUP(A153,'2020-2021'!$A$2:$Z$177,17,FALSE))/(VLOOKUP(A153,'2019-2020'!$A$2:$Z$177,17,FALSE))-1</f>
        <v>1</v>
      </c>
      <c r="O153" s="25">
        <f>VLOOKUP(A153,'2020-2021'!$A$2:$Z$177,20,FALSE)/Table1[[#This Row],[2020 
Enrollment]]</f>
        <v>1.5965166908563134E-2</v>
      </c>
      <c r="P153" s="25">
        <f>(VLOOKUP(A153,'2020-2021'!$A$2:$Z$177,20,FALSE))/(VLOOKUP(A153,'2019-2020'!$A$2:$Z$177,20,FALSE))-1</f>
        <v>0.5714285714285714</v>
      </c>
    </row>
    <row r="154" spans="1:16" x14ac:dyDescent="0.45">
      <c r="A154" s="1">
        <v>521</v>
      </c>
      <c r="B154" t="str">
        <f>VLOOKUP(A154,'2020-2021'!$A$2:$Z$177,2,FALSE)</f>
        <v>Stoney Creek Elementary</v>
      </c>
      <c r="C154" s="22">
        <f>VLOOKUP(A154,'2019-2020'!$A$2:$Z$177,26,FALSE)</f>
        <v>727</v>
      </c>
      <c r="D154" s="22">
        <f>VLOOKUP(A154,'2020-2021'!$A$2:$Z$177,26,FALSE)</f>
        <v>709</v>
      </c>
      <c r="E154" s="15">
        <f t="shared" si="8"/>
        <v>-18</v>
      </c>
      <c r="F154" s="20">
        <f t="shared" si="9"/>
        <v>-2.4759284731774415E-2</v>
      </c>
      <c r="G154" s="25">
        <f>VLOOKUP(A154,'2020-2021'!$A$2:$Z$177,8,FALSE)/Table1[[#This Row],[2020 
Enrollment]]</f>
        <v>4.5133991537376586E-2</v>
      </c>
      <c r="H154" s="25">
        <f>(VLOOKUP(A154,'2020-2021'!$A$2:$Z$177,8,FALSE))/(VLOOKUP(A154,'2019-2020'!$A$2:$Z$177,8,FALSE))-1</f>
        <v>0</v>
      </c>
      <c r="I154" s="25">
        <f>VLOOKUP(A154,'2020-2021'!$A$2:$Z$177,11,FALSE)/Table1[[#This Row],[2020 
Enrollment]]</f>
        <v>0.20169252468265161</v>
      </c>
      <c r="J154" s="25">
        <f>(VLOOKUP(A154,'2020-2021'!$A$2:$Z$177,11,FALSE))/(VLOOKUP(A154,'2019-2020'!$A$2:$Z$177,11,FALSE))-1</f>
        <v>-0.11728395061728392</v>
      </c>
      <c r="K154" s="25">
        <f>VLOOKUP(A154,'2020-2021'!$A$2:$Z$177,14,FALSE)/Table1[[#This Row],[2020 
Enrollment]]</f>
        <v>0.65162200282087446</v>
      </c>
      <c r="L154" s="25">
        <f>(VLOOKUP(A154,'2020-2021'!$A$2:$Z$177,14,FALSE))/(VLOOKUP(A154,'2019-2020'!$A$2:$Z$177,14,FALSE))-1</f>
        <v>5.720823798626995E-2</v>
      </c>
      <c r="M154" s="25">
        <f>VLOOKUP(A154,'2020-2021'!$A$2:$Z$177,17,FALSE)/Table1[[#This Row],[2020 
Enrollment]]</f>
        <v>5.6417489421720732E-3</v>
      </c>
      <c r="N154" s="25">
        <f>(VLOOKUP(A154,'2020-2021'!$A$2:$Z$177,17,FALSE))/(VLOOKUP(A154,'2019-2020'!$A$2:$Z$177,17,FALSE))-1</f>
        <v>-0.33333333333333337</v>
      </c>
      <c r="O154" s="25">
        <f>VLOOKUP(A154,'2020-2021'!$A$2:$Z$177,20,FALSE)/Table1[[#This Row],[2020 
Enrollment]]</f>
        <v>6.488011283497884E-2</v>
      </c>
      <c r="P154" s="25">
        <f>(VLOOKUP(A154,'2020-2021'!$A$2:$Z$177,20,FALSE))/(VLOOKUP(A154,'2019-2020'!$A$2:$Z$177,20,FALSE))-1</f>
        <v>-7.999999999999996E-2</v>
      </c>
    </row>
    <row r="155" spans="1:16" x14ac:dyDescent="0.45">
      <c r="A155" s="1">
        <v>553</v>
      </c>
      <c r="B155" t="str">
        <f>VLOOKUP(A155,'2020-2021'!$A$2:$Z$177,2,FALSE)</f>
        <v>Thomasboro Academy</v>
      </c>
      <c r="C155" s="22">
        <f>VLOOKUP(A155,'2019-2020'!$A$2:$Z$177,26,FALSE)</f>
        <v>639</v>
      </c>
      <c r="D155" s="22">
        <f>VLOOKUP(A155,'2020-2021'!$A$2:$Z$177,26,FALSE)</f>
        <v>573</v>
      </c>
      <c r="E155" s="15">
        <f t="shared" si="8"/>
        <v>-66</v>
      </c>
      <c r="F155" s="20">
        <f t="shared" si="9"/>
        <v>-0.10328638497652583</v>
      </c>
      <c r="G155" s="25">
        <f>VLOOKUP(A155,'2020-2021'!$A$2:$Z$177,8,FALSE)/Table1[[#This Row],[2020 
Enrollment]]</f>
        <v>0.11867364746945899</v>
      </c>
      <c r="H155" s="25">
        <f>(VLOOKUP(A155,'2020-2021'!$A$2:$Z$177,8,FALSE))/(VLOOKUP(A155,'2019-2020'!$A$2:$Z$177,8,FALSE))-1</f>
        <v>-0.11688311688311692</v>
      </c>
      <c r="I155" s="25">
        <f>VLOOKUP(A155,'2020-2021'!$A$2:$Z$177,11,FALSE)/Table1[[#This Row],[2020 
Enrollment]]</f>
        <v>0.20942408376963351</v>
      </c>
      <c r="J155" s="25">
        <f>(VLOOKUP(A155,'2020-2021'!$A$2:$Z$177,11,FALSE))/(VLOOKUP(A155,'2019-2020'!$A$2:$Z$177,11,FALSE))-1</f>
        <v>-4.0000000000000036E-2</v>
      </c>
      <c r="K155" s="25">
        <f>VLOOKUP(A155,'2020-2021'!$A$2:$Z$177,14,FALSE)/Table1[[#This Row],[2020 
Enrollment]]</f>
        <v>0.63699825479930194</v>
      </c>
      <c r="L155" s="25">
        <f>(VLOOKUP(A155,'2020-2021'!$A$2:$Z$177,14,FALSE))/(VLOOKUP(A155,'2019-2020'!$A$2:$Z$177,14,FALSE))-1</f>
        <v>-8.9775561097256817E-2</v>
      </c>
      <c r="M155" s="25">
        <f>VLOOKUP(A155,'2020-2021'!$A$2:$Z$177,17,FALSE)/Table1[[#This Row],[2020 
Enrollment]]</f>
        <v>1.7452006980802793E-3</v>
      </c>
      <c r="N155" s="25">
        <f>(VLOOKUP(A155,'2020-2021'!$A$2:$Z$177,17,FALSE))/(VLOOKUP(A155,'2019-2020'!$A$2:$Z$177,17,FALSE))-1</f>
        <v>-0.66666666666666674</v>
      </c>
      <c r="O155" s="25">
        <f>VLOOKUP(A155,'2020-2021'!$A$2:$Z$177,20,FALSE)/Table1[[#This Row],[2020 
Enrollment]]</f>
        <v>2.6178010471204188E-2</v>
      </c>
      <c r="P155" s="25">
        <f>(VLOOKUP(A155,'2020-2021'!$A$2:$Z$177,20,FALSE))/(VLOOKUP(A155,'2019-2020'!$A$2:$Z$177,20,FALSE))-1</f>
        <v>-0.11764705882352944</v>
      </c>
    </row>
    <row r="156" spans="1:16" x14ac:dyDescent="0.45">
      <c r="A156" s="1">
        <v>557</v>
      </c>
      <c r="B156" t="str">
        <f>VLOOKUP(A156,'2020-2021'!$A$2:$Z$177,2,FALSE)</f>
        <v>Torrence Creek Elementary</v>
      </c>
      <c r="C156" s="22">
        <f>VLOOKUP(A156,'2019-2020'!$A$2:$Z$177,26,FALSE)</f>
        <v>809</v>
      </c>
      <c r="D156" s="22">
        <f>VLOOKUP(A156,'2020-2021'!$A$2:$Z$177,26,FALSE)</f>
        <v>737</v>
      </c>
      <c r="E156" s="15">
        <f t="shared" si="8"/>
        <v>-72</v>
      </c>
      <c r="F156" s="20">
        <f t="shared" si="9"/>
        <v>-8.8998763906056863E-2</v>
      </c>
      <c r="G156" s="25">
        <f>VLOOKUP(A156,'2020-2021'!$A$2:$Z$177,8,FALSE)/Table1[[#This Row],[2020 
Enrollment]]</f>
        <v>5.2917232021709636E-2</v>
      </c>
      <c r="H156" s="25">
        <f>(VLOOKUP(A156,'2020-2021'!$A$2:$Z$177,8,FALSE))/(VLOOKUP(A156,'2019-2020'!$A$2:$Z$177,8,FALSE))-1</f>
        <v>-0.17021276595744683</v>
      </c>
      <c r="I156" s="25">
        <f>VLOOKUP(A156,'2020-2021'!$A$2:$Z$177,11,FALSE)/Table1[[#This Row],[2020 
Enrollment]]</f>
        <v>0.27951153324287653</v>
      </c>
      <c r="J156" s="25">
        <f>(VLOOKUP(A156,'2020-2021'!$A$2:$Z$177,11,FALSE))/(VLOOKUP(A156,'2019-2020'!$A$2:$Z$177,11,FALSE))-1</f>
        <v>0.10752688172043001</v>
      </c>
      <c r="K156" s="25">
        <f>VLOOKUP(A156,'2020-2021'!$A$2:$Z$177,14,FALSE)/Table1[[#This Row],[2020 
Enrollment]]</f>
        <v>0.14925373134328357</v>
      </c>
      <c r="L156" s="25">
        <f>(VLOOKUP(A156,'2020-2021'!$A$2:$Z$177,14,FALSE))/(VLOOKUP(A156,'2019-2020'!$A$2:$Z$177,14,FALSE))-1</f>
        <v>-6.7796610169491567E-2</v>
      </c>
      <c r="M156" s="25">
        <f>VLOOKUP(A156,'2020-2021'!$A$2:$Z$177,17,FALSE)/Table1[[#This Row],[2020 
Enrollment]]</f>
        <v>2.7137042062415195E-3</v>
      </c>
      <c r="N156" s="25" t="e">
        <f>(VLOOKUP(A156,'2020-2021'!$A$2:$Z$177,17,FALSE))/(VLOOKUP(A156,'2019-2020'!$A$2:$Z$177,17,FALSE))-1</f>
        <v>#DIV/0!</v>
      </c>
      <c r="O156" s="25">
        <f>VLOOKUP(A156,'2020-2021'!$A$2:$Z$177,20,FALSE)/Table1[[#This Row],[2020 
Enrollment]]</f>
        <v>0.45861601085481685</v>
      </c>
      <c r="P156" s="25">
        <f>(VLOOKUP(A156,'2020-2021'!$A$2:$Z$177,20,FALSE))/(VLOOKUP(A156,'2019-2020'!$A$2:$Z$177,20,FALSE))-1</f>
        <v>-0.1875</v>
      </c>
    </row>
    <row r="157" spans="1:16" x14ac:dyDescent="0.45">
      <c r="A157" s="1">
        <v>435</v>
      </c>
      <c r="B157" t="str">
        <f>VLOOKUP(A157,'2020-2021'!$A$2:$Z$177,2,FALSE)</f>
        <v xml:space="preserve">Trillium Springs Montessori </v>
      </c>
      <c r="C157" s="22">
        <f>VLOOKUP(A157,'2019-2020'!$A$2:$Z$177,26,FALSE)</f>
        <v>169</v>
      </c>
      <c r="D157" s="22">
        <f>VLOOKUP(A157,'2020-2021'!$A$2:$Z$177,26,FALSE)</f>
        <v>184</v>
      </c>
      <c r="E157" s="15">
        <f t="shared" si="8"/>
        <v>15</v>
      </c>
      <c r="F157" s="20">
        <f t="shared" si="9"/>
        <v>8.8757396449704137E-2</v>
      </c>
      <c r="G157" s="25">
        <f>VLOOKUP(A157,'2020-2021'!$A$2:$Z$177,8,FALSE)/Table1[[#This Row],[2020 
Enrollment]]</f>
        <v>5.9782608695652176E-2</v>
      </c>
      <c r="H157" s="25">
        <f>(VLOOKUP(A157,'2020-2021'!$A$2:$Z$177,8,FALSE))/(VLOOKUP(A157,'2019-2020'!$A$2:$Z$177,8,FALSE))-1</f>
        <v>0.10000000000000009</v>
      </c>
      <c r="I157" s="25">
        <f>VLOOKUP(A157,'2020-2021'!$A$2:$Z$177,11,FALSE)/Table1[[#This Row],[2020 
Enrollment]]</f>
        <v>0.10869565217391304</v>
      </c>
      <c r="J157" s="25">
        <f>(VLOOKUP(A157,'2020-2021'!$A$2:$Z$177,11,FALSE))/(VLOOKUP(A157,'2019-2020'!$A$2:$Z$177,11,FALSE))-1</f>
        <v>0.33333333333333326</v>
      </c>
      <c r="K157" s="25">
        <f>VLOOKUP(A157,'2020-2021'!$A$2:$Z$177,14,FALSE)/Table1[[#This Row],[2020 
Enrollment]]</f>
        <v>0.3858695652173913</v>
      </c>
      <c r="L157" s="25">
        <f>(VLOOKUP(A157,'2020-2021'!$A$2:$Z$177,14,FALSE))/(VLOOKUP(A157,'2019-2020'!$A$2:$Z$177,14,FALSE))-1</f>
        <v>9.2307692307692202E-2</v>
      </c>
      <c r="M157" s="25">
        <f>VLOOKUP(A157,'2020-2021'!$A$2:$Z$177,17,FALSE)/Table1[[#This Row],[2020 
Enrollment]]</f>
        <v>1.0869565217391304E-2</v>
      </c>
      <c r="N157" s="25">
        <f>(VLOOKUP(A157,'2020-2021'!$A$2:$Z$177,17,FALSE))/(VLOOKUP(A157,'2019-2020'!$A$2:$Z$177,17,FALSE))-1</f>
        <v>0</v>
      </c>
      <c r="O157" s="25">
        <f>VLOOKUP(A157,'2020-2021'!$A$2:$Z$177,20,FALSE)/Table1[[#This Row],[2020 
Enrollment]]</f>
        <v>0.39130434782608697</v>
      </c>
      <c r="P157" s="25">
        <f>(VLOOKUP(A157,'2020-2021'!$A$2:$Z$177,20,FALSE))/(VLOOKUP(A157,'2019-2020'!$A$2:$Z$177,20,FALSE))-1</f>
        <v>-1.3698630136986356E-2</v>
      </c>
    </row>
    <row r="158" spans="1:16" x14ac:dyDescent="0.45">
      <c r="A158" s="1">
        <v>562</v>
      </c>
      <c r="B158" t="str">
        <f>VLOOKUP(A158,'2020-2021'!$A$2:$Z$177,2,FALSE)</f>
        <v>Tuckaseegee Elementary</v>
      </c>
      <c r="C158" s="22">
        <f>VLOOKUP(A158,'2019-2020'!$A$2:$Z$177,26,FALSE)</f>
        <v>638</v>
      </c>
      <c r="D158" s="22">
        <f>VLOOKUP(A158,'2020-2021'!$A$2:$Z$177,26,FALSE)</f>
        <v>584</v>
      </c>
      <c r="E158" s="15">
        <f t="shared" si="8"/>
        <v>-54</v>
      </c>
      <c r="F158" s="20">
        <f t="shared" si="9"/>
        <v>-8.4639498432601878E-2</v>
      </c>
      <c r="G158" s="25">
        <f>VLOOKUP(A158,'2020-2021'!$A$2:$Z$177,8,FALSE)/Table1[[#This Row],[2020 
Enrollment]]</f>
        <v>8.5616438356164379E-2</v>
      </c>
      <c r="H158" s="25">
        <f>(VLOOKUP(A158,'2020-2021'!$A$2:$Z$177,8,FALSE))/(VLOOKUP(A158,'2019-2020'!$A$2:$Z$177,8,FALSE))-1</f>
        <v>-3.8461538461538436E-2</v>
      </c>
      <c r="I158" s="25">
        <f>VLOOKUP(A158,'2020-2021'!$A$2:$Z$177,11,FALSE)/Table1[[#This Row],[2020 
Enrollment]]</f>
        <v>0.39212328767123289</v>
      </c>
      <c r="J158" s="25">
        <f>(VLOOKUP(A158,'2020-2021'!$A$2:$Z$177,11,FALSE))/(VLOOKUP(A158,'2019-2020'!$A$2:$Z$177,11,FALSE))-1</f>
        <v>-0.10196078431372546</v>
      </c>
      <c r="K158" s="25">
        <f>VLOOKUP(A158,'2020-2021'!$A$2:$Z$177,14,FALSE)/Table1[[#This Row],[2020 
Enrollment]]</f>
        <v>0.46061643835616439</v>
      </c>
      <c r="L158" s="25">
        <f>(VLOOKUP(A158,'2020-2021'!$A$2:$Z$177,14,FALSE))/(VLOOKUP(A158,'2019-2020'!$A$2:$Z$177,14,FALSE))-1</f>
        <v>-4.9469964664310973E-2</v>
      </c>
      <c r="M158" s="25">
        <f>VLOOKUP(A158,'2020-2021'!$A$2:$Z$177,17,FALSE)/Table1[[#This Row],[2020 
Enrollment]]</f>
        <v>0</v>
      </c>
      <c r="N158" s="25" t="e">
        <f>(VLOOKUP(A158,'2020-2021'!$A$2:$Z$177,17,FALSE))/(VLOOKUP(A158,'2019-2020'!$A$2:$Z$177,17,FALSE))-1</f>
        <v>#DIV/0!</v>
      </c>
      <c r="O158" s="25">
        <f>VLOOKUP(A158,'2020-2021'!$A$2:$Z$177,20,FALSE)/Table1[[#This Row],[2020 
Enrollment]]</f>
        <v>4.2808219178082189E-2</v>
      </c>
      <c r="P158" s="25">
        <f>(VLOOKUP(A158,'2020-2021'!$A$2:$Z$177,20,FALSE))/(VLOOKUP(A158,'2019-2020'!$A$2:$Z$177,20,FALSE))-1</f>
        <v>8.6956521739130377E-2</v>
      </c>
    </row>
    <row r="159" spans="1:16" x14ac:dyDescent="0.45">
      <c r="A159" s="1">
        <v>439</v>
      </c>
      <c r="B159" t="str">
        <f>VLOOKUP(A159,'2020-2021'!$A$2:$Z$177,2,FALSE)</f>
        <v>Turning Point Academy</v>
      </c>
      <c r="C159" s="22">
        <f>VLOOKUP(A159,'2019-2020'!$A$2:$Z$177,26,FALSE)</f>
        <v>217</v>
      </c>
      <c r="D159" s="22">
        <f>VLOOKUP(A159,'2020-2021'!$A$2:$Z$177,26,FALSE)</f>
        <v>105</v>
      </c>
      <c r="E159" s="15">
        <f t="shared" si="8"/>
        <v>-112</v>
      </c>
      <c r="F159" s="20">
        <f t="shared" si="9"/>
        <v>-0.5161290322580645</v>
      </c>
      <c r="G159" s="25">
        <f>VLOOKUP(A159,'2020-2021'!$A$2:$Z$177,8,FALSE)/Table1[[#This Row],[2020 
Enrollment]]</f>
        <v>9.5238095238095247E-3</v>
      </c>
      <c r="H159" s="25">
        <f>(VLOOKUP(A159,'2020-2021'!$A$2:$Z$177,8,FALSE))/(VLOOKUP(A159,'2019-2020'!$A$2:$Z$177,8,FALSE))-1</f>
        <v>-0.5</v>
      </c>
      <c r="I159" s="25">
        <f>VLOOKUP(A159,'2020-2021'!$A$2:$Z$177,11,FALSE)/Table1[[#This Row],[2020 
Enrollment]]</f>
        <v>8.5714285714285715E-2</v>
      </c>
      <c r="J159" s="25">
        <f>(VLOOKUP(A159,'2020-2021'!$A$2:$Z$177,11,FALSE))/(VLOOKUP(A159,'2019-2020'!$A$2:$Z$177,11,FALSE))-1</f>
        <v>-0.5714285714285714</v>
      </c>
      <c r="K159" s="25">
        <f>VLOOKUP(A159,'2020-2021'!$A$2:$Z$177,14,FALSE)/Table1[[#This Row],[2020 
Enrollment]]</f>
        <v>0.82857142857142863</v>
      </c>
      <c r="L159" s="25">
        <f>(VLOOKUP(A159,'2020-2021'!$A$2:$Z$177,14,FALSE))/(VLOOKUP(A159,'2019-2020'!$A$2:$Z$177,14,FALSE))-1</f>
        <v>-0.50285714285714289</v>
      </c>
      <c r="M159" s="25">
        <f>VLOOKUP(A159,'2020-2021'!$A$2:$Z$177,17,FALSE)/Table1[[#This Row],[2020 
Enrollment]]</f>
        <v>0</v>
      </c>
      <c r="N159" s="25" t="e">
        <f>(VLOOKUP(A159,'2020-2021'!$A$2:$Z$177,17,FALSE))/(VLOOKUP(A159,'2019-2020'!$A$2:$Z$177,17,FALSE))-1</f>
        <v>#DIV/0!</v>
      </c>
      <c r="O159" s="25">
        <f>VLOOKUP(A159,'2020-2021'!$A$2:$Z$177,20,FALSE)/Table1[[#This Row],[2020 
Enrollment]]</f>
        <v>6.6666666666666666E-2</v>
      </c>
      <c r="P159" s="25">
        <f>(VLOOKUP(A159,'2020-2021'!$A$2:$Z$177,20,FALSE))/(VLOOKUP(A159,'2019-2020'!$A$2:$Z$177,20,FALSE))-1</f>
        <v>-0.125</v>
      </c>
    </row>
    <row r="160" spans="1:16" x14ac:dyDescent="0.45">
      <c r="A160" s="1">
        <v>566</v>
      </c>
      <c r="B160" t="str">
        <f>VLOOKUP(A160,'2020-2021'!$A$2:$Z$177,2,FALSE)</f>
        <v>University Meadows Elementary</v>
      </c>
      <c r="C160" s="22">
        <f>VLOOKUP(A160,'2019-2020'!$A$2:$Z$177,26,FALSE)</f>
        <v>636</v>
      </c>
      <c r="D160" s="22">
        <f>VLOOKUP(A160,'2020-2021'!$A$2:$Z$177,26,FALSE)</f>
        <v>595</v>
      </c>
      <c r="E160" s="15">
        <f t="shared" si="8"/>
        <v>-41</v>
      </c>
      <c r="F160" s="20">
        <f t="shared" si="9"/>
        <v>-6.4465408805031446E-2</v>
      </c>
      <c r="G160" s="25">
        <f>VLOOKUP(A160,'2020-2021'!$A$2:$Z$177,8,FALSE)/Table1[[#This Row],[2020 
Enrollment]]</f>
        <v>4.2016806722689079E-2</v>
      </c>
      <c r="H160" s="25">
        <f>(VLOOKUP(A160,'2020-2021'!$A$2:$Z$177,8,FALSE))/(VLOOKUP(A160,'2019-2020'!$A$2:$Z$177,8,FALSE))-1</f>
        <v>-3.8461538461538436E-2</v>
      </c>
      <c r="I160" s="25">
        <f>VLOOKUP(A160,'2020-2021'!$A$2:$Z$177,11,FALSE)/Table1[[#This Row],[2020 
Enrollment]]</f>
        <v>0.29075630252100843</v>
      </c>
      <c r="J160" s="25">
        <f>(VLOOKUP(A160,'2020-2021'!$A$2:$Z$177,11,FALSE))/(VLOOKUP(A160,'2019-2020'!$A$2:$Z$177,11,FALSE))-1</f>
        <v>-5.9782608695652217E-2</v>
      </c>
      <c r="K160" s="25">
        <f>VLOOKUP(A160,'2020-2021'!$A$2:$Z$177,14,FALSE)/Table1[[#This Row],[2020 
Enrollment]]</f>
        <v>0.58151260504201685</v>
      </c>
      <c r="L160" s="25">
        <f>(VLOOKUP(A160,'2020-2021'!$A$2:$Z$177,14,FALSE))/(VLOOKUP(A160,'2019-2020'!$A$2:$Z$177,14,FALSE))-1</f>
        <v>-5.9782608695652217E-2</v>
      </c>
      <c r="M160" s="25">
        <f>VLOOKUP(A160,'2020-2021'!$A$2:$Z$177,17,FALSE)/Table1[[#This Row],[2020 
Enrollment]]</f>
        <v>1.6806722689075631E-3</v>
      </c>
      <c r="N160" s="25" t="e">
        <f>(VLOOKUP(A160,'2020-2021'!$A$2:$Z$177,17,FALSE))/(VLOOKUP(A160,'2019-2020'!$A$2:$Z$177,17,FALSE))-1</f>
        <v>#DIV/0!</v>
      </c>
      <c r="O160" s="25">
        <f>VLOOKUP(A160,'2020-2021'!$A$2:$Z$177,20,FALSE)/Table1[[#This Row],[2020 
Enrollment]]</f>
        <v>4.3697478991596636E-2</v>
      </c>
      <c r="P160" s="25">
        <f>(VLOOKUP(A160,'2020-2021'!$A$2:$Z$177,20,FALSE))/(VLOOKUP(A160,'2019-2020'!$A$2:$Z$177,20,FALSE))-1</f>
        <v>-0.29729729729729726</v>
      </c>
    </row>
    <row r="161" spans="1:16" x14ac:dyDescent="0.45">
      <c r="A161" s="1">
        <v>565</v>
      </c>
      <c r="B161" t="str">
        <f>VLOOKUP(A161,'2020-2021'!$A$2:$Z$177,2,FALSE)</f>
        <v>University Park Creative Arts</v>
      </c>
      <c r="C161" s="22">
        <f>VLOOKUP(A161,'2019-2020'!$A$2:$Z$177,26,FALSE)</f>
        <v>389</v>
      </c>
      <c r="D161" s="22">
        <f>VLOOKUP(A161,'2020-2021'!$A$2:$Z$177,26,FALSE)</f>
        <v>353</v>
      </c>
      <c r="E161" s="15">
        <f t="shared" si="8"/>
        <v>-36</v>
      </c>
      <c r="F161" s="20">
        <f t="shared" si="9"/>
        <v>-9.2544987146529561E-2</v>
      </c>
      <c r="G161" s="25">
        <f>VLOOKUP(A161,'2020-2021'!$A$2:$Z$177,8,FALSE)/Table1[[#This Row],[2020 
Enrollment]]</f>
        <v>8.4985835694051E-3</v>
      </c>
      <c r="H161" s="25">
        <f>(VLOOKUP(A161,'2020-2021'!$A$2:$Z$177,8,FALSE))/(VLOOKUP(A161,'2019-2020'!$A$2:$Z$177,8,FALSE))-1</f>
        <v>0.5</v>
      </c>
      <c r="I161" s="25">
        <f>VLOOKUP(A161,'2020-2021'!$A$2:$Z$177,11,FALSE)/Table1[[#This Row],[2020 
Enrollment]]</f>
        <v>0.11048158640226628</v>
      </c>
      <c r="J161" s="25">
        <f>(VLOOKUP(A161,'2020-2021'!$A$2:$Z$177,11,FALSE))/(VLOOKUP(A161,'2019-2020'!$A$2:$Z$177,11,FALSE))-1</f>
        <v>-4.8780487804878092E-2</v>
      </c>
      <c r="K161" s="25">
        <f>VLOOKUP(A161,'2020-2021'!$A$2:$Z$177,14,FALSE)/Table1[[#This Row],[2020 
Enrollment]]</f>
        <v>0.83002832861189801</v>
      </c>
      <c r="L161" s="25">
        <f>(VLOOKUP(A161,'2020-2021'!$A$2:$Z$177,14,FALSE))/(VLOOKUP(A161,'2019-2020'!$A$2:$Z$177,14,FALSE))-1</f>
        <v>-0.10670731707317072</v>
      </c>
      <c r="M161" s="25">
        <f>VLOOKUP(A161,'2020-2021'!$A$2:$Z$177,17,FALSE)/Table1[[#This Row],[2020 
Enrollment]]</f>
        <v>0</v>
      </c>
      <c r="N161" s="25" t="e">
        <f>(VLOOKUP(A161,'2020-2021'!$A$2:$Z$177,17,FALSE))/(VLOOKUP(A161,'2019-2020'!$A$2:$Z$177,17,FALSE))-1</f>
        <v>#DIV/0!</v>
      </c>
      <c r="O161" s="25">
        <f>VLOOKUP(A161,'2020-2021'!$A$2:$Z$177,20,FALSE)/Table1[[#This Row],[2020 
Enrollment]]</f>
        <v>1.69971671388102E-2</v>
      </c>
      <c r="P161" s="25">
        <f>(VLOOKUP(A161,'2020-2021'!$A$2:$Z$177,20,FALSE))/(VLOOKUP(A161,'2019-2020'!$A$2:$Z$177,20,FALSE))-1</f>
        <v>0.5</v>
      </c>
    </row>
    <row r="162" spans="1:16" x14ac:dyDescent="0.45">
      <c r="A162" s="1">
        <v>592</v>
      </c>
      <c r="B162" t="str">
        <f>VLOOKUP(A162,'2020-2021'!$A$2:$Z$177,2,FALSE)</f>
        <v>Vance High</v>
      </c>
      <c r="C162" s="22">
        <f>VLOOKUP(A162,'2019-2020'!$A$2:$Z$177,26,FALSE)</f>
        <v>2017</v>
      </c>
      <c r="D162" s="22">
        <f>VLOOKUP(A162,'2020-2021'!$A$2:$Z$177,26,FALSE)</f>
        <v>1997</v>
      </c>
      <c r="E162" s="15">
        <f t="shared" ref="E162:E193" si="10">D162-C162</f>
        <v>-20</v>
      </c>
      <c r="F162" s="20">
        <f t="shared" ref="F162:F193" si="11">E162/C162</f>
        <v>-9.91571641051066E-3</v>
      </c>
      <c r="G162" s="25">
        <f>VLOOKUP(A162,'2020-2021'!$A$2:$Z$177,8,FALSE)/Table1[[#This Row],[2020 
Enrollment]]</f>
        <v>2.4036054081121683E-2</v>
      </c>
      <c r="H162" s="25">
        <f>(VLOOKUP(A162,'2020-2021'!$A$2:$Z$177,8,FALSE))/(VLOOKUP(A162,'2019-2020'!$A$2:$Z$177,8,FALSE))-1</f>
        <v>9.0909090909090828E-2</v>
      </c>
      <c r="I162" s="25">
        <f>VLOOKUP(A162,'2020-2021'!$A$2:$Z$177,11,FALSE)/Table1[[#This Row],[2020 
Enrollment]]</f>
        <v>0.33400100150225337</v>
      </c>
      <c r="J162" s="25">
        <f>(VLOOKUP(A162,'2020-2021'!$A$2:$Z$177,11,FALSE))/(VLOOKUP(A162,'2019-2020'!$A$2:$Z$177,11,FALSE))-1</f>
        <v>-2.4853801169590684E-2</v>
      </c>
      <c r="K162" s="25">
        <f>VLOOKUP(A162,'2020-2021'!$A$2:$Z$177,14,FALSE)/Table1[[#This Row],[2020 
Enrollment]]</f>
        <v>0.59238858287431151</v>
      </c>
      <c r="L162" s="25">
        <f>(VLOOKUP(A162,'2020-2021'!$A$2:$Z$177,14,FALSE))/(VLOOKUP(A162,'2019-2020'!$A$2:$Z$177,14,FALSE))-1</f>
        <v>7.6660988074956915E-3</v>
      </c>
      <c r="M162" s="25">
        <f>VLOOKUP(A162,'2020-2021'!$A$2:$Z$177,17,FALSE)/Table1[[#This Row],[2020 
Enrollment]]</f>
        <v>1.00150225338007E-3</v>
      </c>
      <c r="N162" s="25">
        <f>(VLOOKUP(A162,'2020-2021'!$A$2:$Z$177,17,FALSE))/(VLOOKUP(A162,'2019-2020'!$A$2:$Z$177,17,FALSE))-1</f>
        <v>1</v>
      </c>
      <c r="O162" s="25">
        <f>VLOOKUP(A162,'2020-2021'!$A$2:$Z$177,20,FALSE)/Table1[[#This Row],[2020 
Enrollment]]</f>
        <v>2.4536805207811718E-2</v>
      </c>
      <c r="P162" s="25">
        <f>(VLOOKUP(A162,'2020-2021'!$A$2:$Z$177,20,FALSE))/(VLOOKUP(A162,'2019-2020'!$A$2:$Z$177,20,FALSE))-1</f>
        <v>-0.16949152542372881</v>
      </c>
    </row>
    <row r="163" spans="1:16" x14ac:dyDescent="0.45">
      <c r="A163" s="1">
        <v>475</v>
      </c>
      <c r="B163" t="str">
        <f>VLOOKUP(A163,'2020-2021'!$A$2:$Z$177,2,FALSE)</f>
        <v>Vaughan Academy of Technology</v>
      </c>
      <c r="C163" s="22">
        <f>VLOOKUP(A163,'2019-2020'!$A$2:$Z$177,26,FALSE)</f>
        <v>414</v>
      </c>
      <c r="D163" s="22">
        <f>VLOOKUP(A163,'2020-2021'!$A$2:$Z$177,26,FALSE)</f>
        <v>371</v>
      </c>
      <c r="E163" s="15">
        <f t="shared" si="10"/>
        <v>-43</v>
      </c>
      <c r="F163" s="20">
        <f t="shared" si="11"/>
        <v>-0.10386473429951691</v>
      </c>
      <c r="G163" s="25">
        <f>VLOOKUP(A163,'2020-2021'!$A$2:$Z$177,8,FALSE)/Table1[[#This Row],[2020 
Enrollment]]</f>
        <v>4.5822102425876012E-2</v>
      </c>
      <c r="H163" s="25">
        <f>(VLOOKUP(A163,'2020-2021'!$A$2:$Z$177,8,FALSE))/(VLOOKUP(A163,'2019-2020'!$A$2:$Z$177,8,FALSE))-1</f>
        <v>0.21428571428571419</v>
      </c>
      <c r="I163" s="25">
        <f>VLOOKUP(A163,'2020-2021'!$A$2:$Z$177,11,FALSE)/Table1[[#This Row],[2020 
Enrollment]]</f>
        <v>0.21024258760107817</v>
      </c>
      <c r="J163" s="25">
        <f>(VLOOKUP(A163,'2020-2021'!$A$2:$Z$177,11,FALSE))/(VLOOKUP(A163,'2019-2020'!$A$2:$Z$177,11,FALSE))-1</f>
        <v>2.6315789473684292E-2</v>
      </c>
      <c r="K163" s="25">
        <f>VLOOKUP(A163,'2020-2021'!$A$2:$Z$177,14,FALSE)/Table1[[#This Row],[2020 
Enrollment]]</f>
        <v>0.67385444743935308</v>
      </c>
      <c r="L163" s="25">
        <f>(VLOOKUP(A163,'2020-2021'!$A$2:$Z$177,14,FALSE))/(VLOOKUP(A163,'2019-2020'!$A$2:$Z$177,14,FALSE))-1</f>
        <v>-0.14965986394557829</v>
      </c>
      <c r="M163" s="25">
        <f>VLOOKUP(A163,'2020-2021'!$A$2:$Z$177,17,FALSE)/Table1[[#This Row],[2020 
Enrollment]]</f>
        <v>0</v>
      </c>
      <c r="N163" s="25" t="e">
        <f>(VLOOKUP(A163,'2020-2021'!$A$2:$Z$177,17,FALSE))/(VLOOKUP(A163,'2019-2020'!$A$2:$Z$177,17,FALSE))-1</f>
        <v>#DIV/0!</v>
      </c>
      <c r="O163" s="25">
        <f>VLOOKUP(A163,'2020-2021'!$A$2:$Z$177,20,FALSE)/Table1[[#This Row],[2020 
Enrollment]]</f>
        <v>4.5822102425876012E-2</v>
      </c>
      <c r="P163" s="25">
        <f>(VLOOKUP(A163,'2020-2021'!$A$2:$Z$177,20,FALSE))/(VLOOKUP(A163,'2019-2020'!$A$2:$Z$177,20,FALSE))-1</f>
        <v>-5.555555555555558E-2</v>
      </c>
    </row>
    <row r="164" spans="1:16" x14ac:dyDescent="0.45">
      <c r="A164" s="1">
        <v>593</v>
      </c>
      <c r="B164" t="str">
        <f>VLOOKUP(A164,'2020-2021'!$A$2:$Z$177,2,FALSE)</f>
        <v>Villa Heights Elementary</v>
      </c>
      <c r="C164" s="22">
        <f>VLOOKUP(A164,'2019-2020'!$A$2:$Z$177,26,FALSE)</f>
        <v>115</v>
      </c>
      <c r="D164" s="22">
        <f>VLOOKUP(A164,'2020-2021'!$A$2:$Z$177,26,FALSE)</f>
        <v>107</v>
      </c>
      <c r="E164" s="15">
        <f t="shared" si="10"/>
        <v>-8</v>
      </c>
      <c r="F164" s="20">
        <f t="shared" si="11"/>
        <v>-6.9565217391304349E-2</v>
      </c>
      <c r="G164" s="25">
        <f>VLOOKUP(A164,'2020-2021'!$A$2:$Z$177,8,FALSE)/Table1[[#This Row],[2020 
Enrollment]]</f>
        <v>4.6728971962616821E-2</v>
      </c>
      <c r="H164" s="25">
        <f>(VLOOKUP(A164,'2020-2021'!$A$2:$Z$177,8,FALSE))/(VLOOKUP(A164,'2019-2020'!$A$2:$Z$177,8,FALSE))-1</f>
        <v>0.25</v>
      </c>
      <c r="I164" s="25">
        <f>VLOOKUP(A164,'2020-2021'!$A$2:$Z$177,11,FALSE)/Table1[[#This Row],[2020 
Enrollment]]</f>
        <v>3.7383177570093455E-2</v>
      </c>
      <c r="J164" s="25">
        <f>(VLOOKUP(A164,'2020-2021'!$A$2:$Z$177,11,FALSE))/(VLOOKUP(A164,'2019-2020'!$A$2:$Z$177,11,FALSE))-1</f>
        <v>-0.33333333333333337</v>
      </c>
      <c r="K164" s="25">
        <f>VLOOKUP(A164,'2020-2021'!$A$2:$Z$177,14,FALSE)/Table1[[#This Row],[2020 
Enrollment]]</f>
        <v>0.7289719626168224</v>
      </c>
      <c r="L164" s="25">
        <f>(VLOOKUP(A164,'2020-2021'!$A$2:$Z$177,14,FALSE))/(VLOOKUP(A164,'2019-2020'!$A$2:$Z$177,14,FALSE))-1</f>
        <v>-1.2658227848101222E-2</v>
      </c>
      <c r="M164" s="25">
        <f>VLOOKUP(A164,'2020-2021'!$A$2:$Z$177,17,FALSE)/Table1[[#This Row],[2020 
Enrollment]]</f>
        <v>0</v>
      </c>
      <c r="N164" s="25" t="e">
        <f>(VLOOKUP(A164,'2020-2021'!$A$2:$Z$177,17,FALSE))/(VLOOKUP(A164,'2019-2020'!$A$2:$Z$177,17,FALSE))-1</f>
        <v>#DIV/0!</v>
      </c>
      <c r="O164" s="25">
        <f>VLOOKUP(A164,'2020-2021'!$A$2:$Z$177,20,FALSE)/Table1[[#This Row],[2020 
Enrollment]]</f>
        <v>0.17757009345794392</v>
      </c>
      <c r="P164" s="25">
        <f>(VLOOKUP(A164,'2020-2021'!$A$2:$Z$177,20,FALSE))/(VLOOKUP(A164,'2019-2020'!$A$2:$Z$177,20,FALSE))-1</f>
        <v>0.11764705882352944</v>
      </c>
    </row>
    <row r="165" spans="1:16" x14ac:dyDescent="0.45">
      <c r="A165" s="1">
        <v>532</v>
      </c>
      <c r="B165" t="str">
        <f>VLOOKUP(A165,'2020-2021'!$A$2:$Z$177,2,FALSE)</f>
        <v>Waddell Language Academy</v>
      </c>
      <c r="C165" s="22">
        <f>VLOOKUP(A165,'2019-2020'!$A$2:$Z$177,26,FALSE)</f>
        <v>1353</v>
      </c>
      <c r="D165" s="22">
        <f>VLOOKUP(A165,'2020-2021'!$A$2:$Z$177,26,FALSE)</f>
        <v>1296</v>
      </c>
      <c r="E165" s="15">
        <f t="shared" si="10"/>
        <v>-57</v>
      </c>
      <c r="F165" s="20">
        <f t="shared" si="11"/>
        <v>-4.2128603104212861E-2</v>
      </c>
      <c r="G165" s="25">
        <f>VLOOKUP(A165,'2020-2021'!$A$2:$Z$177,8,FALSE)/Table1[[#This Row],[2020 
Enrollment]]</f>
        <v>5.0925925925925923E-2</v>
      </c>
      <c r="H165" s="25">
        <f>(VLOOKUP(A165,'2020-2021'!$A$2:$Z$177,8,FALSE))/(VLOOKUP(A165,'2019-2020'!$A$2:$Z$177,8,FALSE))-1</f>
        <v>-0.12</v>
      </c>
      <c r="I165" s="25">
        <f>VLOOKUP(A165,'2020-2021'!$A$2:$Z$177,11,FALSE)/Table1[[#This Row],[2020 
Enrollment]]</f>
        <v>0.25</v>
      </c>
      <c r="J165" s="25">
        <f>(VLOOKUP(A165,'2020-2021'!$A$2:$Z$177,11,FALSE))/(VLOOKUP(A165,'2019-2020'!$A$2:$Z$177,11,FALSE))-1</f>
        <v>4.5161290322580649E-2</v>
      </c>
      <c r="K165" s="25">
        <f>VLOOKUP(A165,'2020-2021'!$A$2:$Z$177,14,FALSE)/Table1[[#This Row],[2020 
Enrollment]]</f>
        <v>0.22839506172839505</v>
      </c>
      <c r="L165" s="25">
        <f>(VLOOKUP(A165,'2020-2021'!$A$2:$Z$177,14,FALSE))/(VLOOKUP(A165,'2019-2020'!$A$2:$Z$177,14,FALSE))-1</f>
        <v>0</v>
      </c>
      <c r="M165" s="25">
        <f>VLOOKUP(A165,'2020-2021'!$A$2:$Z$177,17,FALSE)/Table1[[#This Row],[2020 
Enrollment]]</f>
        <v>7.716049382716049E-4</v>
      </c>
      <c r="N165" s="25">
        <f>(VLOOKUP(A165,'2020-2021'!$A$2:$Z$177,17,FALSE))/(VLOOKUP(A165,'2019-2020'!$A$2:$Z$177,17,FALSE))-1</f>
        <v>0</v>
      </c>
      <c r="O165" s="25">
        <f>VLOOKUP(A165,'2020-2021'!$A$2:$Z$177,20,FALSE)/Table1[[#This Row],[2020 
Enrollment]]</f>
        <v>0.40432098765432101</v>
      </c>
      <c r="P165" s="25">
        <f>(VLOOKUP(A165,'2020-2021'!$A$2:$Z$177,20,FALSE))/(VLOOKUP(A165,'2019-2020'!$A$2:$Z$177,20,FALSE))-1</f>
        <v>-0.10120068610634647</v>
      </c>
    </row>
    <row r="166" spans="1:16" x14ac:dyDescent="0.45">
      <c r="A166" s="1">
        <v>574</v>
      </c>
      <c r="B166" t="str">
        <f>VLOOKUP(A166,'2020-2021'!$A$2:$Z$177,2,FALSE)</f>
        <v>Walter G Byers School</v>
      </c>
      <c r="C166" s="22">
        <f>VLOOKUP(A166,'2019-2020'!$A$2:$Z$177,26,FALSE)</f>
        <v>335</v>
      </c>
      <c r="D166" s="22">
        <f>VLOOKUP(A166,'2020-2021'!$A$2:$Z$177,26,FALSE)</f>
        <v>343</v>
      </c>
      <c r="E166" s="15">
        <f t="shared" si="10"/>
        <v>8</v>
      </c>
      <c r="F166" s="20">
        <f t="shared" si="11"/>
        <v>2.3880597014925373E-2</v>
      </c>
      <c r="G166" s="25">
        <f>VLOOKUP(A166,'2020-2021'!$A$2:$Z$177,8,FALSE)/Table1[[#This Row],[2020 
Enrollment]]</f>
        <v>8.7463556851311956E-3</v>
      </c>
      <c r="H166" s="25">
        <f>(VLOOKUP(A166,'2020-2021'!$A$2:$Z$177,8,FALSE))/(VLOOKUP(A166,'2019-2020'!$A$2:$Z$177,8,FALSE))-1</f>
        <v>0.5</v>
      </c>
      <c r="I166" s="25">
        <f>VLOOKUP(A166,'2020-2021'!$A$2:$Z$177,11,FALSE)/Table1[[#This Row],[2020 
Enrollment]]</f>
        <v>0.14868804664723032</v>
      </c>
      <c r="J166" s="25">
        <f>(VLOOKUP(A166,'2020-2021'!$A$2:$Z$177,11,FALSE))/(VLOOKUP(A166,'2019-2020'!$A$2:$Z$177,11,FALSE))-1</f>
        <v>0.18604651162790709</v>
      </c>
      <c r="K166" s="25">
        <f>VLOOKUP(A166,'2020-2021'!$A$2:$Z$177,14,FALSE)/Table1[[#This Row],[2020 
Enrollment]]</f>
        <v>0.79591836734693877</v>
      </c>
      <c r="L166" s="25">
        <f>(VLOOKUP(A166,'2020-2021'!$A$2:$Z$177,14,FALSE))/(VLOOKUP(A166,'2019-2020'!$A$2:$Z$177,14,FALSE))-1</f>
        <v>-7.2727272727273196E-3</v>
      </c>
      <c r="M166" s="25">
        <f>VLOOKUP(A166,'2020-2021'!$A$2:$Z$177,17,FALSE)/Table1[[#This Row],[2020 
Enrollment]]</f>
        <v>0</v>
      </c>
      <c r="N166" s="25" t="e">
        <f>(VLOOKUP(A166,'2020-2021'!$A$2:$Z$177,17,FALSE))/(VLOOKUP(A166,'2019-2020'!$A$2:$Z$177,17,FALSE))-1</f>
        <v>#DIV/0!</v>
      </c>
      <c r="O166" s="25">
        <f>VLOOKUP(A166,'2020-2021'!$A$2:$Z$177,20,FALSE)/Table1[[#This Row],[2020 
Enrollment]]</f>
        <v>5.8309037900874635E-3</v>
      </c>
      <c r="P166" s="25">
        <f>(VLOOKUP(A166,'2020-2021'!$A$2:$Z$177,20,FALSE))/(VLOOKUP(A166,'2019-2020'!$A$2:$Z$177,20,FALSE))-1</f>
        <v>-0.6</v>
      </c>
    </row>
    <row r="167" spans="1:16" x14ac:dyDescent="0.45">
      <c r="A167" s="1">
        <v>576</v>
      </c>
      <c r="B167" t="str">
        <f>VLOOKUP(A167,'2020-2021'!$A$2:$Z$177,2,FALSE)</f>
        <v>West Charlotte High</v>
      </c>
      <c r="C167" s="22">
        <f>VLOOKUP(A167,'2019-2020'!$A$2:$Z$177,26,FALSE)</f>
        <v>1376</v>
      </c>
      <c r="D167" s="22">
        <f>VLOOKUP(A167,'2020-2021'!$A$2:$Z$177,26,FALSE)</f>
        <v>1374</v>
      </c>
      <c r="E167" s="15">
        <f t="shared" si="10"/>
        <v>-2</v>
      </c>
      <c r="F167" s="20">
        <f t="shared" si="11"/>
        <v>-1.4534883720930232E-3</v>
      </c>
      <c r="G167" s="25">
        <f>VLOOKUP(A167,'2020-2021'!$A$2:$Z$177,8,FALSE)/Table1[[#This Row],[2020 
Enrollment]]</f>
        <v>3.6390101892285295E-2</v>
      </c>
      <c r="H167" s="25">
        <f>(VLOOKUP(A167,'2020-2021'!$A$2:$Z$177,8,FALSE))/(VLOOKUP(A167,'2019-2020'!$A$2:$Z$177,8,FALSE))-1</f>
        <v>0.4285714285714286</v>
      </c>
      <c r="I167" s="25">
        <f>VLOOKUP(A167,'2020-2021'!$A$2:$Z$177,11,FALSE)/Table1[[#This Row],[2020 
Enrollment]]</f>
        <v>0.1222707423580786</v>
      </c>
      <c r="J167" s="25">
        <f>(VLOOKUP(A167,'2020-2021'!$A$2:$Z$177,11,FALSE))/(VLOOKUP(A167,'2019-2020'!$A$2:$Z$177,11,FALSE))-1</f>
        <v>-0.10160427807486627</v>
      </c>
      <c r="K167" s="25">
        <f>VLOOKUP(A167,'2020-2021'!$A$2:$Z$177,14,FALSE)/Table1[[#This Row],[2020 
Enrollment]]</f>
        <v>0.80349344978165937</v>
      </c>
      <c r="L167" s="25">
        <f>(VLOOKUP(A167,'2020-2021'!$A$2:$Z$177,14,FALSE))/(VLOOKUP(A167,'2019-2020'!$A$2:$Z$177,14,FALSE))-1</f>
        <v>4.3478260869565188E-2</v>
      </c>
      <c r="M167" s="25">
        <f>VLOOKUP(A167,'2020-2021'!$A$2:$Z$177,17,FALSE)/Table1[[#This Row],[2020 
Enrollment]]</f>
        <v>7.27802037845706E-4</v>
      </c>
      <c r="N167" s="25" t="e">
        <f>(VLOOKUP(A167,'2020-2021'!$A$2:$Z$177,17,FALSE))/(VLOOKUP(A167,'2019-2020'!$A$2:$Z$177,17,FALSE))-1</f>
        <v>#DIV/0!</v>
      </c>
      <c r="O167" s="25">
        <f>VLOOKUP(A167,'2020-2021'!$A$2:$Z$177,20,FALSE)/Table1[[#This Row],[2020 
Enrollment]]</f>
        <v>1.4556040756914119E-2</v>
      </c>
      <c r="P167" s="25">
        <f>(VLOOKUP(A167,'2020-2021'!$A$2:$Z$177,20,FALSE))/(VLOOKUP(A167,'2019-2020'!$A$2:$Z$177,20,FALSE))-1</f>
        <v>0.11111111111111116</v>
      </c>
    </row>
    <row r="168" spans="1:16" x14ac:dyDescent="0.45">
      <c r="A168" s="1">
        <v>579</v>
      </c>
      <c r="B168" t="str">
        <f>VLOOKUP(A168,'2020-2021'!$A$2:$Z$177,2,FALSE)</f>
        <v>West Mecklenburg High</v>
      </c>
      <c r="C168" s="22">
        <f>VLOOKUP(A168,'2019-2020'!$A$2:$Z$177,26,FALSE)</f>
        <v>1158</v>
      </c>
      <c r="D168" s="22">
        <f>VLOOKUP(A168,'2020-2021'!$A$2:$Z$177,26,FALSE)</f>
        <v>1069</v>
      </c>
      <c r="E168" s="15">
        <f t="shared" si="10"/>
        <v>-89</v>
      </c>
      <c r="F168" s="20">
        <f t="shared" si="11"/>
        <v>-7.6856649395509499E-2</v>
      </c>
      <c r="G168" s="25">
        <f>VLOOKUP(A168,'2020-2021'!$A$2:$Z$177,8,FALSE)/Table1[[#This Row],[2020 
Enrollment]]</f>
        <v>4.8643592142188961E-2</v>
      </c>
      <c r="H168" s="25">
        <f>(VLOOKUP(A168,'2020-2021'!$A$2:$Z$177,8,FALSE))/(VLOOKUP(A168,'2019-2020'!$A$2:$Z$177,8,FALSE))-1</f>
        <v>-0.21212121212121215</v>
      </c>
      <c r="I168" s="25">
        <f>VLOOKUP(A168,'2020-2021'!$A$2:$Z$177,11,FALSE)/Table1[[#This Row],[2020 
Enrollment]]</f>
        <v>0.32647333956969132</v>
      </c>
      <c r="J168" s="25">
        <f>(VLOOKUP(A168,'2020-2021'!$A$2:$Z$177,11,FALSE))/(VLOOKUP(A168,'2019-2020'!$A$2:$Z$177,11,FALSE))-1</f>
        <v>2.0467836257309857E-2</v>
      </c>
      <c r="K168" s="25">
        <f>VLOOKUP(A168,'2020-2021'!$A$2:$Z$177,14,FALSE)/Table1[[#This Row],[2020 
Enrollment]]</f>
        <v>0.55846585594013098</v>
      </c>
      <c r="L168" s="25">
        <f>(VLOOKUP(A168,'2020-2021'!$A$2:$Z$177,14,FALSE))/(VLOOKUP(A168,'2019-2020'!$A$2:$Z$177,14,FALSE))-1</f>
        <v>-6.7187499999999956E-2</v>
      </c>
      <c r="M168" s="25">
        <f>VLOOKUP(A168,'2020-2021'!$A$2:$Z$177,17,FALSE)/Table1[[#This Row],[2020 
Enrollment]]</f>
        <v>9.3545369504209543E-4</v>
      </c>
      <c r="N168" s="25">
        <f>(VLOOKUP(A168,'2020-2021'!$A$2:$Z$177,17,FALSE))/(VLOOKUP(A168,'2019-2020'!$A$2:$Z$177,17,FALSE))-1</f>
        <v>0</v>
      </c>
      <c r="O168" s="25">
        <f>VLOOKUP(A168,'2020-2021'!$A$2:$Z$177,20,FALSE)/Table1[[#This Row],[2020 
Enrollment]]</f>
        <v>4.0224508886810104E-2</v>
      </c>
      <c r="P168" s="25">
        <f>(VLOOKUP(A168,'2020-2021'!$A$2:$Z$177,20,FALSE))/(VLOOKUP(A168,'2019-2020'!$A$2:$Z$177,20,FALSE))-1</f>
        <v>-0.35820895522388063</v>
      </c>
    </row>
    <row r="169" spans="1:16" x14ac:dyDescent="0.45">
      <c r="A169" s="1">
        <v>577</v>
      </c>
      <c r="B169" t="str">
        <f>VLOOKUP(A169,'2020-2021'!$A$2:$Z$177,2,FALSE)</f>
        <v>Westerly Hills Academy</v>
      </c>
      <c r="C169" s="22">
        <f>VLOOKUP(A169,'2019-2020'!$A$2:$Z$177,26,FALSE)</f>
        <v>458</v>
      </c>
      <c r="D169" s="22">
        <f>VLOOKUP(A169,'2020-2021'!$A$2:$Z$177,26,FALSE)</f>
        <v>385</v>
      </c>
      <c r="E169" s="15">
        <f t="shared" si="10"/>
        <v>-73</v>
      </c>
      <c r="F169" s="20">
        <f t="shared" si="11"/>
        <v>-0.15938864628820962</v>
      </c>
      <c r="G169" s="25">
        <f>VLOOKUP(A169,'2020-2021'!$A$2:$Z$177,8,FALSE)/Table1[[#This Row],[2020 
Enrollment]]</f>
        <v>2.8571428571428571E-2</v>
      </c>
      <c r="H169" s="25">
        <f>(VLOOKUP(A169,'2020-2021'!$A$2:$Z$177,8,FALSE))/(VLOOKUP(A169,'2019-2020'!$A$2:$Z$177,8,FALSE))-1</f>
        <v>-0.5</v>
      </c>
      <c r="I169" s="25">
        <f>VLOOKUP(A169,'2020-2021'!$A$2:$Z$177,11,FALSE)/Table1[[#This Row],[2020 
Enrollment]]</f>
        <v>0.20259740259740261</v>
      </c>
      <c r="J169" s="25">
        <f>(VLOOKUP(A169,'2020-2021'!$A$2:$Z$177,11,FALSE))/(VLOOKUP(A169,'2019-2020'!$A$2:$Z$177,11,FALSE))-1</f>
        <v>-9.3023255813953543E-2</v>
      </c>
      <c r="K169" s="25">
        <f>VLOOKUP(A169,'2020-2021'!$A$2:$Z$177,14,FALSE)/Table1[[#This Row],[2020 
Enrollment]]</f>
        <v>0.70649350649350651</v>
      </c>
      <c r="L169" s="25">
        <f>(VLOOKUP(A169,'2020-2021'!$A$2:$Z$177,14,FALSE))/(VLOOKUP(A169,'2019-2020'!$A$2:$Z$177,14,FALSE))-1</f>
        <v>-0.16307692307692312</v>
      </c>
      <c r="M169" s="25">
        <f>VLOOKUP(A169,'2020-2021'!$A$2:$Z$177,17,FALSE)/Table1[[#This Row],[2020 
Enrollment]]</f>
        <v>2.5974025974025974E-3</v>
      </c>
      <c r="N169" s="25">
        <f>(VLOOKUP(A169,'2020-2021'!$A$2:$Z$177,17,FALSE))/(VLOOKUP(A169,'2019-2020'!$A$2:$Z$177,17,FALSE))-1</f>
        <v>0</v>
      </c>
      <c r="O169" s="25">
        <f>VLOOKUP(A169,'2020-2021'!$A$2:$Z$177,20,FALSE)/Table1[[#This Row],[2020 
Enrollment]]</f>
        <v>2.3376623376623377E-2</v>
      </c>
      <c r="P169" s="25">
        <f>(VLOOKUP(A169,'2020-2021'!$A$2:$Z$177,20,FALSE))/(VLOOKUP(A169,'2019-2020'!$A$2:$Z$177,20,FALSE))-1</f>
        <v>-0.30769230769230771</v>
      </c>
    </row>
    <row r="170" spans="1:16" x14ac:dyDescent="0.45">
      <c r="A170" s="1">
        <v>318</v>
      </c>
      <c r="B170" t="str">
        <f>VLOOKUP(A170,'2020-2021'!$A$2:$Z$177,2,FALSE)</f>
        <v>Whitewater Academy</v>
      </c>
      <c r="C170" s="22">
        <f>VLOOKUP(A170,'2019-2020'!$A$2:$Z$177,26,FALSE)</f>
        <v>762</v>
      </c>
      <c r="D170" s="22">
        <f>VLOOKUP(A170,'2020-2021'!$A$2:$Z$177,26,FALSE)</f>
        <v>725</v>
      </c>
      <c r="E170" s="15">
        <f t="shared" si="10"/>
        <v>-37</v>
      </c>
      <c r="F170" s="20">
        <f t="shared" si="11"/>
        <v>-4.8556430446194225E-2</v>
      </c>
      <c r="G170" s="25">
        <f>VLOOKUP(A170,'2020-2021'!$A$2:$Z$177,8,FALSE)/Table1[[#This Row],[2020 
Enrollment]]</f>
        <v>5.9310344827586209E-2</v>
      </c>
      <c r="H170" s="25">
        <f>(VLOOKUP(A170,'2020-2021'!$A$2:$Z$177,8,FALSE))/(VLOOKUP(A170,'2019-2020'!$A$2:$Z$177,8,FALSE))-1</f>
        <v>-2.2727272727272707E-2</v>
      </c>
      <c r="I170" s="25">
        <f>VLOOKUP(A170,'2020-2021'!$A$2:$Z$177,11,FALSE)/Table1[[#This Row],[2020 
Enrollment]]</f>
        <v>0.36</v>
      </c>
      <c r="J170" s="25">
        <f>(VLOOKUP(A170,'2020-2021'!$A$2:$Z$177,11,FALSE))/(VLOOKUP(A170,'2019-2020'!$A$2:$Z$177,11,FALSE))-1</f>
        <v>-1.8796992481203034E-2</v>
      </c>
      <c r="K170" s="25">
        <f>VLOOKUP(A170,'2020-2021'!$A$2:$Z$177,14,FALSE)/Table1[[#This Row],[2020 
Enrollment]]</f>
        <v>0.48</v>
      </c>
      <c r="L170" s="25">
        <f>(VLOOKUP(A170,'2020-2021'!$A$2:$Z$177,14,FALSE))/(VLOOKUP(A170,'2019-2020'!$A$2:$Z$177,14,FALSE))-1</f>
        <v>-1.1363636363636354E-2</v>
      </c>
      <c r="M170" s="25">
        <f>VLOOKUP(A170,'2020-2021'!$A$2:$Z$177,17,FALSE)/Table1[[#This Row],[2020 
Enrollment]]</f>
        <v>1.3793103448275861E-3</v>
      </c>
      <c r="N170" s="25">
        <f>(VLOOKUP(A170,'2020-2021'!$A$2:$Z$177,17,FALSE))/(VLOOKUP(A170,'2019-2020'!$A$2:$Z$177,17,FALSE))-1</f>
        <v>-0.5</v>
      </c>
      <c r="O170" s="25">
        <f>VLOOKUP(A170,'2020-2021'!$A$2:$Z$177,20,FALSE)/Table1[[#This Row],[2020 
Enrollment]]</f>
        <v>6.7586206896551718E-2</v>
      </c>
      <c r="P170" s="25">
        <f>(VLOOKUP(A170,'2020-2021'!$A$2:$Z$177,20,FALSE))/(VLOOKUP(A170,'2019-2020'!$A$2:$Z$177,20,FALSE))-1</f>
        <v>-3.9215686274509776E-2</v>
      </c>
    </row>
    <row r="171" spans="1:16" x14ac:dyDescent="0.45">
      <c r="A171" s="1">
        <v>317</v>
      </c>
      <c r="B171" t="str">
        <f>VLOOKUP(A171,'2020-2021'!$A$2:$Z$177,2,FALSE)</f>
        <v>Whitewater Middle</v>
      </c>
      <c r="C171" s="22">
        <f>VLOOKUP(A171,'2019-2020'!$A$2:$Z$177,26,FALSE)</f>
        <v>830</v>
      </c>
      <c r="D171" s="22">
        <f>VLOOKUP(A171,'2020-2021'!$A$2:$Z$177,26,FALSE)</f>
        <v>804</v>
      </c>
      <c r="E171" s="15">
        <f t="shared" si="10"/>
        <v>-26</v>
      </c>
      <c r="F171" s="20">
        <f t="shared" si="11"/>
        <v>-3.1325301204819279E-2</v>
      </c>
      <c r="G171" s="25">
        <f>VLOOKUP(A171,'2020-2021'!$A$2:$Z$177,8,FALSE)/Table1[[#This Row],[2020 
Enrollment]]</f>
        <v>6.4676616915422883E-2</v>
      </c>
      <c r="H171" s="25">
        <f>(VLOOKUP(A171,'2020-2021'!$A$2:$Z$177,8,FALSE))/(VLOOKUP(A171,'2019-2020'!$A$2:$Z$177,8,FALSE))-1</f>
        <v>-0.16129032258064513</v>
      </c>
      <c r="I171" s="25">
        <f>VLOOKUP(A171,'2020-2021'!$A$2:$Z$177,11,FALSE)/Table1[[#This Row],[2020 
Enrollment]]</f>
        <v>0.36442786069651739</v>
      </c>
      <c r="J171" s="25">
        <f>(VLOOKUP(A171,'2020-2021'!$A$2:$Z$177,11,FALSE))/(VLOOKUP(A171,'2019-2020'!$A$2:$Z$177,11,FALSE))-1</f>
        <v>2.0905923344947785E-2</v>
      </c>
      <c r="K171" s="25">
        <f>VLOOKUP(A171,'2020-2021'!$A$2:$Z$177,14,FALSE)/Table1[[#This Row],[2020 
Enrollment]]</f>
        <v>0.5074626865671642</v>
      </c>
      <c r="L171" s="25">
        <f>(VLOOKUP(A171,'2020-2021'!$A$2:$Z$177,14,FALSE))/(VLOOKUP(A171,'2019-2020'!$A$2:$Z$177,14,FALSE))-1</f>
        <v>-5.555555555555558E-2</v>
      </c>
      <c r="M171" s="25">
        <f>VLOOKUP(A171,'2020-2021'!$A$2:$Z$177,17,FALSE)/Table1[[#This Row],[2020 
Enrollment]]</f>
        <v>1.2437810945273632E-3</v>
      </c>
      <c r="N171" s="25">
        <f>(VLOOKUP(A171,'2020-2021'!$A$2:$Z$177,17,FALSE))/(VLOOKUP(A171,'2019-2020'!$A$2:$Z$177,17,FALSE))-1</f>
        <v>0</v>
      </c>
      <c r="O171" s="25">
        <f>VLOOKUP(A171,'2020-2021'!$A$2:$Z$177,20,FALSE)/Table1[[#This Row],[2020 
Enrollment]]</f>
        <v>4.7263681592039801E-2</v>
      </c>
      <c r="P171" s="25">
        <f>(VLOOKUP(A171,'2020-2021'!$A$2:$Z$177,20,FALSE))/(VLOOKUP(A171,'2019-2020'!$A$2:$Z$177,20,FALSE))-1</f>
        <v>2.7027027027026973E-2</v>
      </c>
    </row>
    <row r="172" spans="1:16" x14ac:dyDescent="0.45">
      <c r="A172" s="1">
        <v>312</v>
      </c>
      <c r="B172" t="str">
        <f>VLOOKUP(A172,'2020-2021'!$A$2:$Z$177,2,FALSE)</f>
        <v>William Amos Hough High</v>
      </c>
      <c r="C172" s="22">
        <f>VLOOKUP(A172,'2019-2020'!$A$2:$Z$177,26,FALSE)</f>
        <v>2493</v>
      </c>
      <c r="D172" s="22">
        <f>VLOOKUP(A172,'2020-2021'!$A$2:$Z$177,26,FALSE)</f>
        <v>2485</v>
      </c>
      <c r="E172" s="15">
        <f t="shared" si="10"/>
        <v>-8</v>
      </c>
      <c r="F172" s="20">
        <f t="shared" si="11"/>
        <v>-3.208985158443642E-3</v>
      </c>
      <c r="G172" s="25">
        <f>VLOOKUP(A172,'2020-2021'!$A$2:$Z$177,8,FALSE)/Table1[[#This Row],[2020 
Enrollment]]</f>
        <v>3.2193158953722337E-2</v>
      </c>
      <c r="H172" s="25">
        <f>(VLOOKUP(A172,'2020-2021'!$A$2:$Z$177,8,FALSE))/(VLOOKUP(A172,'2019-2020'!$A$2:$Z$177,8,FALSE))-1</f>
        <v>-1.2345679012345734E-2</v>
      </c>
      <c r="I172" s="25">
        <f>VLOOKUP(A172,'2020-2021'!$A$2:$Z$177,11,FALSE)/Table1[[#This Row],[2020 
Enrollment]]</f>
        <v>0.12997987927565394</v>
      </c>
      <c r="J172" s="25">
        <f>(VLOOKUP(A172,'2020-2021'!$A$2:$Z$177,11,FALSE))/(VLOOKUP(A172,'2019-2020'!$A$2:$Z$177,11,FALSE))-1</f>
        <v>8.3892617449664364E-2</v>
      </c>
      <c r="K172" s="25">
        <f>VLOOKUP(A172,'2020-2021'!$A$2:$Z$177,14,FALSE)/Table1[[#This Row],[2020 
Enrollment]]</f>
        <v>0.1006036217303823</v>
      </c>
      <c r="L172" s="25">
        <f>(VLOOKUP(A172,'2020-2021'!$A$2:$Z$177,14,FALSE))/(VLOOKUP(A172,'2019-2020'!$A$2:$Z$177,14,FALSE))-1</f>
        <v>8.6956521739130377E-2</v>
      </c>
      <c r="M172" s="25">
        <f>VLOOKUP(A172,'2020-2021'!$A$2:$Z$177,17,FALSE)/Table1[[#This Row],[2020 
Enrollment]]</f>
        <v>1.2072434607645875E-3</v>
      </c>
      <c r="N172" s="25">
        <f>(VLOOKUP(A172,'2020-2021'!$A$2:$Z$177,17,FALSE))/(VLOOKUP(A172,'2019-2020'!$A$2:$Z$177,17,FALSE))-1</f>
        <v>0</v>
      </c>
      <c r="O172" s="25">
        <f>VLOOKUP(A172,'2020-2021'!$A$2:$Z$177,20,FALSE)/Table1[[#This Row],[2020 
Enrollment]]</f>
        <v>0.70503018108651916</v>
      </c>
      <c r="P172" s="25">
        <f>(VLOOKUP(A172,'2020-2021'!$A$2:$Z$177,20,FALSE))/(VLOOKUP(A172,'2019-2020'!$A$2:$Z$177,20,FALSE))-1</f>
        <v>-3.1509121061359835E-2</v>
      </c>
    </row>
    <row r="173" spans="1:16" x14ac:dyDescent="0.45">
      <c r="A173" s="1">
        <v>583</v>
      </c>
      <c r="B173" t="str">
        <f>VLOOKUP(A173,'2020-2021'!$A$2:$Z$177,2,FALSE)</f>
        <v>Wilson STEM Academy</v>
      </c>
      <c r="C173" s="22">
        <f>VLOOKUP(A173,'2019-2020'!$A$2:$Z$177,26,FALSE)</f>
        <v>505</v>
      </c>
      <c r="D173" s="22">
        <f>VLOOKUP(A173,'2020-2021'!$A$2:$Z$177,26,FALSE)</f>
        <v>460</v>
      </c>
      <c r="E173" s="15">
        <f t="shared" si="10"/>
        <v>-45</v>
      </c>
      <c r="F173" s="20">
        <f t="shared" si="11"/>
        <v>-8.9108910891089105E-2</v>
      </c>
      <c r="G173" s="25">
        <f>VLOOKUP(A173,'2020-2021'!$A$2:$Z$177,8,FALSE)/Table1[[#This Row],[2020 
Enrollment]]</f>
        <v>0.05</v>
      </c>
      <c r="H173" s="25">
        <f>(VLOOKUP(A173,'2020-2021'!$A$2:$Z$177,8,FALSE))/(VLOOKUP(A173,'2019-2020'!$A$2:$Z$177,8,FALSE))-1</f>
        <v>0.14999999999999991</v>
      </c>
      <c r="I173" s="25">
        <f>VLOOKUP(A173,'2020-2021'!$A$2:$Z$177,11,FALSE)/Table1[[#This Row],[2020 
Enrollment]]</f>
        <v>0.2</v>
      </c>
      <c r="J173" s="25">
        <f>(VLOOKUP(A173,'2020-2021'!$A$2:$Z$177,11,FALSE))/(VLOOKUP(A173,'2019-2020'!$A$2:$Z$177,11,FALSE))-1</f>
        <v>0.10843373493975905</v>
      </c>
      <c r="K173" s="25">
        <f>VLOOKUP(A173,'2020-2021'!$A$2:$Z$177,14,FALSE)/Table1[[#This Row],[2020 
Enrollment]]</f>
        <v>0.71086956521739131</v>
      </c>
      <c r="L173" s="25">
        <f>(VLOOKUP(A173,'2020-2021'!$A$2:$Z$177,14,FALSE))/(VLOOKUP(A173,'2019-2020'!$A$2:$Z$177,14,FALSE))-1</f>
        <v>-0.13492063492063489</v>
      </c>
      <c r="M173" s="25">
        <f>VLOOKUP(A173,'2020-2021'!$A$2:$Z$177,17,FALSE)/Table1[[#This Row],[2020 
Enrollment]]</f>
        <v>0</v>
      </c>
      <c r="N173" s="25" t="e">
        <f>(VLOOKUP(A173,'2020-2021'!$A$2:$Z$177,17,FALSE))/(VLOOKUP(A173,'2019-2020'!$A$2:$Z$177,17,FALSE))-1</f>
        <v>#DIV/0!</v>
      </c>
      <c r="O173" s="25">
        <f>VLOOKUP(A173,'2020-2021'!$A$2:$Z$177,20,FALSE)/Table1[[#This Row],[2020 
Enrollment]]</f>
        <v>2.6086956521739129E-2</v>
      </c>
      <c r="P173" s="25">
        <f>(VLOOKUP(A173,'2020-2021'!$A$2:$Z$177,20,FALSE))/(VLOOKUP(A173,'2019-2020'!$A$2:$Z$177,20,FALSE))-1</f>
        <v>0.19999999999999996</v>
      </c>
    </row>
    <row r="174" spans="1:16" x14ac:dyDescent="0.45">
      <c r="A174" s="1">
        <v>586</v>
      </c>
      <c r="B174" t="str">
        <f>VLOOKUP(A174,'2020-2021'!$A$2:$Z$177,2,FALSE)</f>
        <v>Winding Springs Elementary</v>
      </c>
      <c r="C174" s="22">
        <f>VLOOKUP(A174,'2019-2020'!$A$2:$Z$177,26,FALSE)</f>
        <v>705</v>
      </c>
      <c r="D174" s="22">
        <f>VLOOKUP(A174,'2020-2021'!$A$2:$Z$177,26,FALSE)</f>
        <v>652</v>
      </c>
      <c r="E174" s="15">
        <f t="shared" si="10"/>
        <v>-53</v>
      </c>
      <c r="F174" s="20">
        <f t="shared" si="11"/>
        <v>-7.5177304964539005E-2</v>
      </c>
      <c r="G174" s="25">
        <f>VLOOKUP(A174,'2020-2021'!$A$2:$Z$177,8,FALSE)/Table1[[#This Row],[2020 
Enrollment]]</f>
        <v>1.2269938650306749E-2</v>
      </c>
      <c r="H174" s="25">
        <f>(VLOOKUP(A174,'2020-2021'!$A$2:$Z$177,8,FALSE))/(VLOOKUP(A174,'2019-2020'!$A$2:$Z$177,8,FALSE))-1</f>
        <v>-0.27272727272727271</v>
      </c>
      <c r="I174" s="25">
        <f>VLOOKUP(A174,'2020-2021'!$A$2:$Z$177,11,FALSE)/Table1[[#This Row],[2020 
Enrollment]]</f>
        <v>0.41717791411042943</v>
      </c>
      <c r="J174" s="25">
        <f>(VLOOKUP(A174,'2020-2021'!$A$2:$Z$177,11,FALSE))/(VLOOKUP(A174,'2019-2020'!$A$2:$Z$177,11,FALSE))-1</f>
        <v>-5.555555555555558E-2</v>
      </c>
      <c r="K174" s="25">
        <f>VLOOKUP(A174,'2020-2021'!$A$2:$Z$177,14,FALSE)/Table1[[#This Row],[2020 
Enrollment]]</f>
        <v>0.53220858895705525</v>
      </c>
      <c r="L174" s="25">
        <f>(VLOOKUP(A174,'2020-2021'!$A$2:$Z$177,14,FALSE))/(VLOOKUP(A174,'2019-2020'!$A$2:$Z$177,14,FALSE))-1</f>
        <v>-2.8011204481792729E-2</v>
      </c>
      <c r="M174" s="25">
        <f>VLOOKUP(A174,'2020-2021'!$A$2:$Z$177,17,FALSE)/Table1[[#This Row],[2020 
Enrollment]]</f>
        <v>1.5337423312883436E-3</v>
      </c>
      <c r="N174" s="25">
        <f>(VLOOKUP(A174,'2020-2021'!$A$2:$Z$177,17,FALSE))/(VLOOKUP(A174,'2019-2020'!$A$2:$Z$177,17,FALSE))-1</f>
        <v>0</v>
      </c>
      <c r="O174" s="25">
        <f>VLOOKUP(A174,'2020-2021'!$A$2:$Z$177,20,FALSE)/Table1[[#This Row],[2020 
Enrollment]]</f>
        <v>2.3006134969325152E-2</v>
      </c>
      <c r="P174" s="25">
        <f>(VLOOKUP(A174,'2020-2021'!$A$2:$Z$177,20,FALSE))/(VLOOKUP(A174,'2019-2020'!$A$2:$Z$177,20,FALSE))-1</f>
        <v>0</v>
      </c>
    </row>
    <row r="175" spans="1:16" x14ac:dyDescent="0.45">
      <c r="A175" s="1">
        <v>587</v>
      </c>
      <c r="B175" t="str">
        <f>VLOOKUP(A175,'2020-2021'!$A$2:$Z$177,2,FALSE)</f>
        <v>Windsor Park Elementary</v>
      </c>
      <c r="C175" s="22">
        <f>VLOOKUP(A175,'2019-2020'!$A$2:$Z$177,26,FALSE)</f>
        <v>562</v>
      </c>
      <c r="D175" s="22">
        <f>VLOOKUP(A175,'2020-2021'!$A$2:$Z$177,26,FALSE)</f>
        <v>527</v>
      </c>
      <c r="E175" s="15">
        <f t="shared" si="10"/>
        <v>-35</v>
      </c>
      <c r="F175" s="20">
        <f t="shared" si="11"/>
        <v>-6.2277580071174378E-2</v>
      </c>
      <c r="G175" s="25">
        <f>VLOOKUP(A175,'2020-2021'!$A$2:$Z$177,8,FALSE)/Table1[[#This Row],[2020 
Enrollment]]</f>
        <v>8.7286527514231493E-2</v>
      </c>
      <c r="H175" s="25">
        <f>(VLOOKUP(A175,'2020-2021'!$A$2:$Z$177,8,FALSE))/(VLOOKUP(A175,'2019-2020'!$A$2:$Z$177,8,FALSE))-1</f>
        <v>-0.29230769230769227</v>
      </c>
      <c r="I175" s="25">
        <f>VLOOKUP(A175,'2020-2021'!$A$2:$Z$177,11,FALSE)/Table1[[#This Row],[2020 
Enrollment]]</f>
        <v>0.66223908918406071</v>
      </c>
      <c r="J175" s="25">
        <f>(VLOOKUP(A175,'2020-2021'!$A$2:$Z$177,11,FALSE))/(VLOOKUP(A175,'2019-2020'!$A$2:$Z$177,11,FALSE))-1</f>
        <v>-3.3240997229916913E-2</v>
      </c>
      <c r="K175" s="25">
        <f>VLOOKUP(A175,'2020-2021'!$A$2:$Z$177,14,FALSE)/Table1[[#This Row],[2020 
Enrollment]]</f>
        <v>0.17647058823529413</v>
      </c>
      <c r="L175" s="25">
        <f>(VLOOKUP(A175,'2020-2021'!$A$2:$Z$177,14,FALSE))/(VLOOKUP(A175,'2019-2020'!$A$2:$Z$177,14,FALSE))-1</f>
        <v>2.19780219780219E-2</v>
      </c>
      <c r="M175" s="25">
        <f>VLOOKUP(A175,'2020-2021'!$A$2:$Z$177,17,FALSE)/Table1[[#This Row],[2020 
Enrollment]]</f>
        <v>3.7950664136622392E-3</v>
      </c>
      <c r="N175" s="25">
        <f>(VLOOKUP(A175,'2020-2021'!$A$2:$Z$177,17,FALSE))/(VLOOKUP(A175,'2019-2020'!$A$2:$Z$177,17,FALSE))-1</f>
        <v>-0.33333333333333337</v>
      </c>
      <c r="O175" s="25">
        <f>VLOOKUP(A175,'2020-2021'!$A$2:$Z$177,20,FALSE)/Table1[[#This Row],[2020 
Enrollment]]</f>
        <v>4.1745730550284632E-2</v>
      </c>
      <c r="P175" s="25">
        <f>(VLOOKUP(A175,'2020-2021'!$A$2:$Z$177,20,FALSE))/(VLOOKUP(A175,'2019-2020'!$A$2:$Z$177,20,FALSE))-1</f>
        <v>-0.26666666666666672</v>
      </c>
    </row>
    <row r="176" spans="1:16" x14ac:dyDescent="0.45">
      <c r="A176" s="1">
        <v>588</v>
      </c>
      <c r="B176" t="str">
        <f>VLOOKUP(A176,'2020-2021'!$A$2:$Z$177,2,FALSE)</f>
        <v>Winget Park Elementary</v>
      </c>
      <c r="C176" s="22">
        <f>VLOOKUP(A176,'2019-2020'!$A$2:$Z$177,26,FALSE)</f>
        <v>633</v>
      </c>
      <c r="D176" s="22">
        <f>VLOOKUP(A176,'2020-2021'!$A$2:$Z$177,26,FALSE)</f>
        <v>585</v>
      </c>
      <c r="E176" s="15">
        <f t="shared" si="10"/>
        <v>-48</v>
      </c>
      <c r="F176" s="20">
        <f t="shared" si="11"/>
        <v>-7.582938388625593E-2</v>
      </c>
      <c r="G176" s="25">
        <f>VLOOKUP(A176,'2020-2021'!$A$2:$Z$177,8,FALSE)/Table1[[#This Row],[2020 
Enrollment]]</f>
        <v>9.2307692307692313E-2</v>
      </c>
      <c r="H176" s="25">
        <f>(VLOOKUP(A176,'2020-2021'!$A$2:$Z$177,8,FALSE))/(VLOOKUP(A176,'2019-2020'!$A$2:$Z$177,8,FALSE))-1</f>
        <v>0.1020408163265305</v>
      </c>
      <c r="I176" s="25">
        <f>VLOOKUP(A176,'2020-2021'!$A$2:$Z$177,11,FALSE)/Table1[[#This Row],[2020 
Enrollment]]</f>
        <v>0.22051282051282051</v>
      </c>
      <c r="J176" s="25">
        <f>(VLOOKUP(A176,'2020-2021'!$A$2:$Z$177,11,FALSE))/(VLOOKUP(A176,'2019-2020'!$A$2:$Z$177,11,FALSE))-1</f>
        <v>-0.13422818791946312</v>
      </c>
      <c r="K176" s="25">
        <f>VLOOKUP(A176,'2020-2021'!$A$2:$Z$177,14,FALSE)/Table1[[#This Row],[2020 
Enrollment]]</f>
        <v>0.34529914529914529</v>
      </c>
      <c r="L176" s="25">
        <f>(VLOOKUP(A176,'2020-2021'!$A$2:$Z$177,14,FALSE))/(VLOOKUP(A176,'2019-2020'!$A$2:$Z$177,14,FALSE))-1</f>
        <v>-6.481481481481477E-2</v>
      </c>
      <c r="M176" s="25">
        <f>VLOOKUP(A176,'2020-2021'!$A$2:$Z$177,17,FALSE)/Table1[[#This Row],[2020 
Enrollment]]</f>
        <v>6.8376068376068376E-3</v>
      </c>
      <c r="N176" s="25">
        <f>(VLOOKUP(A176,'2020-2021'!$A$2:$Z$177,17,FALSE))/(VLOOKUP(A176,'2019-2020'!$A$2:$Z$177,17,FALSE))-1</f>
        <v>0.33333333333333326</v>
      </c>
      <c r="O176" s="25">
        <f>VLOOKUP(A176,'2020-2021'!$A$2:$Z$177,20,FALSE)/Table1[[#This Row],[2020 
Enrollment]]</f>
        <v>0.30427350427350425</v>
      </c>
      <c r="P176" s="25">
        <f>(VLOOKUP(A176,'2020-2021'!$A$2:$Z$177,20,FALSE))/(VLOOKUP(A176,'2019-2020'!$A$2:$Z$177,20,FALSE))-1</f>
        <v>-9.6446700507614169E-2</v>
      </c>
    </row>
    <row r="177" spans="1:16" x14ac:dyDescent="0.45">
      <c r="A177" s="1">
        <v>589</v>
      </c>
      <c r="B177" t="str">
        <f>VLOOKUP(A177,'2020-2021'!$A$2:$Z$177,2,FALSE)</f>
        <v>Winterfield Elementary</v>
      </c>
      <c r="C177" s="22">
        <f>VLOOKUP(A177,'2019-2020'!$A$2:$Z$177,26,FALSE)</f>
        <v>664</v>
      </c>
      <c r="D177" s="22">
        <f>VLOOKUP(A177,'2020-2021'!$A$2:$Z$177,26,FALSE)</f>
        <v>578</v>
      </c>
      <c r="E177" s="15">
        <f t="shared" si="10"/>
        <v>-86</v>
      </c>
      <c r="F177" s="20">
        <f t="shared" si="11"/>
        <v>-0.12951807228915663</v>
      </c>
      <c r="G177" s="25">
        <f>VLOOKUP(A177,'2020-2021'!$A$2:$Z$177,8,FALSE)/Table1[[#This Row],[2020 
Enrollment]]</f>
        <v>0.11245674740484429</v>
      </c>
      <c r="H177" s="25">
        <f>(VLOOKUP(A177,'2020-2021'!$A$2:$Z$177,8,FALSE))/(VLOOKUP(A177,'2019-2020'!$A$2:$Z$177,8,FALSE))-1</f>
        <v>1.5625E-2</v>
      </c>
      <c r="I177" s="25">
        <f>VLOOKUP(A177,'2020-2021'!$A$2:$Z$177,11,FALSE)/Table1[[#This Row],[2020 
Enrollment]]</f>
        <v>0.62629757785467133</v>
      </c>
      <c r="J177" s="25">
        <f>(VLOOKUP(A177,'2020-2021'!$A$2:$Z$177,11,FALSE))/(VLOOKUP(A177,'2019-2020'!$A$2:$Z$177,11,FALSE))-1</f>
        <v>-0.15420560747663548</v>
      </c>
      <c r="K177" s="25">
        <f>VLOOKUP(A177,'2020-2021'!$A$2:$Z$177,14,FALSE)/Table1[[#This Row],[2020 
Enrollment]]</f>
        <v>0.22318339100346021</v>
      </c>
      <c r="L177" s="25">
        <f>(VLOOKUP(A177,'2020-2021'!$A$2:$Z$177,14,FALSE))/(VLOOKUP(A177,'2019-2020'!$A$2:$Z$177,14,FALSE))-1</f>
        <v>-0.16774193548387095</v>
      </c>
      <c r="M177" s="25">
        <f>VLOOKUP(A177,'2020-2021'!$A$2:$Z$177,17,FALSE)/Table1[[#This Row],[2020 
Enrollment]]</f>
        <v>3.4602076124567475E-3</v>
      </c>
      <c r="N177" s="25">
        <f>(VLOOKUP(A177,'2020-2021'!$A$2:$Z$177,17,FALSE))/(VLOOKUP(A177,'2019-2020'!$A$2:$Z$177,17,FALSE))-1</f>
        <v>0</v>
      </c>
      <c r="O177" s="25">
        <f>VLOOKUP(A177,'2020-2021'!$A$2:$Z$177,20,FALSE)/Table1[[#This Row],[2020 
Enrollment]]</f>
        <v>2.768166089965398E-2</v>
      </c>
      <c r="P177" s="25">
        <f>(VLOOKUP(A177,'2020-2021'!$A$2:$Z$177,20,FALSE))/(VLOOKUP(A177,'2019-2020'!$A$2:$Z$177,20,FALSE))-1</f>
        <v>0.60000000000000009</v>
      </c>
    </row>
  </sheetData>
  <sortState xmlns:xlrd2="http://schemas.microsoft.com/office/spreadsheetml/2017/richdata2" ref="A2:A177">
    <sortCondition ref="A2:A177"/>
  </sortState>
  <conditionalFormatting sqref="F2:F177">
    <cfRule type="top10" dxfId="5" priority="1" bottom="1" rank="10"/>
    <cfRule type="top10" dxfId="4" priority="2" rank="10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FC87-1779-4F75-9DB1-A83A203839B6}">
  <dimension ref="A1:Z178"/>
  <sheetViews>
    <sheetView workbookViewId="0"/>
  </sheetViews>
  <sheetFormatPr defaultColWidth="9.1328125" defaultRowHeight="14.25" x14ac:dyDescent="0.45"/>
  <cols>
    <col min="1" max="1" width="8.265625" style="3" bestFit="1" customWidth="1"/>
    <col min="2" max="2" width="44.73046875" style="8" bestFit="1" customWidth="1"/>
    <col min="3" max="4" width="6" style="11" bestFit="1" customWidth="1"/>
    <col min="5" max="5" width="6.1328125" style="11" bestFit="1" customWidth="1"/>
    <col min="6" max="7" width="5.86328125" style="11" bestFit="1" customWidth="1"/>
    <col min="8" max="8" width="6.265625" style="11" bestFit="1" customWidth="1"/>
    <col min="9" max="11" width="8.3984375" style="11" bestFit="1" customWidth="1"/>
    <col min="12" max="13" width="6.265625" style="11" bestFit="1" customWidth="1"/>
    <col min="14" max="14" width="7.1328125" style="11" bestFit="1" customWidth="1"/>
    <col min="15" max="16" width="5.1328125" style="11" bestFit="1" customWidth="1"/>
    <col min="17" max="17" width="6.1328125" style="11" bestFit="1" customWidth="1"/>
    <col min="18" max="19" width="6.3984375" style="11" bestFit="1" customWidth="1"/>
    <col min="20" max="20" width="7.1328125" style="11" bestFit="1" customWidth="1"/>
    <col min="21" max="21" width="9.265625" style="11" bestFit="1" customWidth="1"/>
    <col min="22" max="22" width="8.59765625" style="11" bestFit="1" customWidth="1"/>
    <col min="23" max="23" width="9.59765625" style="11" bestFit="1" customWidth="1"/>
    <col min="24" max="24" width="9.265625" style="11" bestFit="1" customWidth="1"/>
    <col min="25" max="25" width="8.86328125" style="11" bestFit="1" customWidth="1"/>
    <col min="26" max="26" width="8.265625" style="11" bestFit="1" customWidth="1"/>
    <col min="27" max="16384" width="9.1328125" style="3"/>
  </cols>
  <sheetData>
    <row r="1" spans="1:26" ht="30" customHeight="1" x14ac:dyDescent="0.45">
      <c r="A1" s="4" t="s">
        <v>212</v>
      </c>
      <c r="B1" s="12" t="s">
        <v>0</v>
      </c>
      <c r="C1" s="6" t="s">
        <v>210</v>
      </c>
      <c r="D1" s="6" t="s">
        <v>202</v>
      </c>
      <c r="E1" s="6" t="s">
        <v>200</v>
      </c>
      <c r="F1" s="6" t="s">
        <v>208</v>
      </c>
      <c r="G1" s="6" t="s">
        <v>209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203</v>
      </c>
      <c r="M1" s="6" t="s">
        <v>204</v>
      </c>
      <c r="N1" s="6" t="s">
        <v>6</v>
      </c>
      <c r="O1" s="6" t="s">
        <v>205</v>
      </c>
      <c r="P1" s="6" t="s">
        <v>206</v>
      </c>
      <c r="Q1" s="6" t="s">
        <v>7</v>
      </c>
      <c r="R1" s="6" t="s">
        <v>8</v>
      </c>
      <c r="S1" s="6" t="s">
        <v>207</v>
      </c>
      <c r="T1" s="6" t="s">
        <v>9</v>
      </c>
      <c r="U1" s="6" t="s">
        <v>10</v>
      </c>
      <c r="V1" s="6" t="s">
        <v>11</v>
      </c>
      <c r="W1" s="6" t="s">
        <v>12</v>
      </c>
      <c r="X1" s="6" t="s">
        <v>211</v>
      </c>
      <c r="Y1" s="6" t="s">
        <v>201</v>
      </c>
      <c r="Z1" s="6" t="s">
        <v>14</v>
      </c>
    </row>
    <row r="2" spans="1:26" x14ac:dyDescent="0.45">
      <c r="A2" s="4">
        <v>300</v>
      </c>
      <c r="B2" s="12" t="s">
        <v>15</v>
      </c>
      <c r="C2" s="6">
        <v>0</v>
      </c>
      <c r="D2" s="6">
        <v>0</v>
      </c>
      <c r="E2" s="6">
        <v>0</v>
      </c>
      <c r="F2" s="6">
        <v>68</v>
      </c>
      <c r="G2" s="6">
        <v>52</v>
      </c>
      <c r="H2" s="6">
        <v>120</v>
      </c>
      <c r="I2" s="6">
        <v>241</v>
      </c>
      <c r="J2" s="6">
        <v>177</v>
      </c>
      <c r="K2" s="6">
        <v>418</v>
      </c>
      <c r="L2" s="6">
        <v>125</v>
      </c>
      <c r="M2" s="6">
        <v>142</v>
      </c>
      <c r="N2" s="6">
        <v>267</v>
      </c>
      <c r="O2" s="6">
        <v>3</v>
      </c>
      <c r="P2" s="6">
        <v>2</v>
      </c>
      <c r="Q2" s="6">
        <v>5</v>
      </c>
      <c r="R2" s="6">
        <v>12</v>
      </c>
      <c r="S2" s="6">
        <v>10</v>
      </c>
      <c r="T2" s="6">
        <v>22</v>
      </c>
      <c r="U2" s="6">
        <v>1</v>
      </c>
      <c r="V2" s="6">
        <v>4</v>
      </c>
      <c r="W2" s="6">
        <v>5</v>
      </c>
      <c r="X2" s="6">
        <v>450</v>
      </c>
      <c r="Y2" s="6">
        <v>387</v>
      </c>
      <c r="Z2" s="6">
        <v>837</v>
      </c>
    </row>
    <row r="3" spans="1:26" x14ac:dyDescent="0.45">
      <c r="A3" s="4">
        <v>301</v>
      </c>
      <c r="B3" s="12" t="s">
        <v>16</v>
      </c>
      <c r="C3" s="6">
        <v>1</v>
      </c>
      <c r="D3" s="6">
        <v>0</v>
      </c>
      <c r="E3" s="6">
        <v>1</v>
      </c>
      <c r="F3" s="6">
        <v>48</v>
      </c>
      <c r="G3" s="6">
        <v>34</v>
      </c>
      <c r="H3" s="6">
        <v>82</v>
      </c>
      <c r="I3" s="6">
        <v>271</v>
      </c>
      <c r="J3" s="6">
        <v>264</v>
      </c>
      <c r="K3" s="6">
        <v>535</v>
      </c>
      <c r="L3" s="6">
        <v>211</v>
      </c>
      <c r="M3" s="6">
        <v>189</v>
      </c>
      <c r="N3" s="6">
        <v>400</v>
      </c>
      <c r="O3" s="6">
        <v>2</v>
      </c>
      <c r="P3" s="6">
        <v>0</v>
      </c>
      <c r="Q3" s="6">
        <v>2</v>
      </c>
      <c r="R3" s="6">
        <v>37</v>
      </c>
      <c r="S3" s="6">
        <v>28</v>
      </c>
      <c r="T3" s="6">
        <v>65</v>
      </c>
      <c r="U3" s="6">
        <v>7</v>
      </c>
      <c r="V3" s="6">
        <v>12</v>
      </c>
      <c r="W3" s="6">
        <v>19</v>
      </c>
      <c r="X3" s="6">
        <v>577</v>
      </c>
      <c r="Y3" s="6">
        <v>527</v>
      </c>
      <c r="Z3" s="6">
        <v>1104</v>
      </c>
    </row>
    <row r="4" spans="1:26" x14ac:dyDescent="0.45">
      <c r="A4" s="4">
        <v>302</v>
      </c>
      <c r="B4" s="12" t="s">
        <v>17</v>
      </c>
      <c r="C4" s="6">
        <v>1</v>
      </c>
      <c r="D4" s="6">
        <v>3</v>
      </c>
      <c r="E4" s="6">
        <v>4</v>
      </c>
      <c r="F4" s="6">
        <v>373</v>
      </c>
      <c r="G4" s="6">
        <v>362</v>
      </c>
      <c r="H4" s="6">
        <v>735</v>
      </c>
      <c r="I4" s="6">
        <v>192</v>
      </c>
      <c r="J4" s="6">
        <v>151</v>
      </c>
      <c r="K4" s="6">
        <v>343</v>
      </c>
      <c r="L4" s="6">
        <v>195</v>
      </c>
      <c r="M4" s="6">
        <v>197</v>
      </c>
      <c r="N4" s="6">
        <v>392</v>
      </c>
      <c r="O4" s="6">
        <v>2</v>
      </c>
      <c r="P4" s="6">
        <v>1</v>
      </c>
      <c r="Q4" s="6">
        <v>3</v>
      </c>
      <c r="R4" s="6">
        <v>897</v>
      </c>
      <c r="S4" s="6">
        <v>893</v>
      </c>
      <c r="T4" s="6">
        <v>1790</v>
      </c>
      <c r="U4" s="6">
        <v>44</v>
      </c>
      <c r="V4" s="6">
        <v>41</v>
      </c>
      <c r="W4" s="6">
        <v>85</v>
      </c>
      <c r="X4" s="6">
        <v>1704</v>
      </c>
      <c r="Y4" s="6">
        <v>1648</v>
      </c>
      <c r="Z4" s="6">
        <v>3352</v>
      </c>
    </row>
    <row r="5" spans="1:26" x14ac:dyDescent="0.45">
      <c r="A5" s="4">
        <v>303</v>
      </c>
      <c r="B5" s="12" t="s">
        <v>18</v>
      </c>
      <c r="C5" s="9">
        <v>0</v>
      </c>
      <c r="D5" s="9">
        <v>1</v>
      </c>
      <c r="E5" s="6">
        <v>1</v>
      </c>
      <c r="F5" s="9">
        <v>40</v>
      </c>
      <c r="G5" s="9">
        <v>36</v>
      </c>
      <c r="H5" s="6">
        <v>76</v>
      </c>
      <c r="I5" s="9">
        <v>179</v>
      </c>
      <c r="J5" s="9">
        <v>179</v>
      </c>
      <c r="K5" s="6">
        <v>358</v>
      </c>
      <c r="L5" s="9">
        <v>67</v>
      </c>
      <c r="M5" s="9">
        <v>61</v>
      </c>
      <c r="N5" s="6">
        <v>128</v>
      </c>
      <c r="O5" s="9">
        <v>0</v>
      </c>
      <c r="P5" s="9">
        <v>0</v>
      </c>
      <c r="Q5" s="6">
        <v>0</v>
      </c>
      <c r="R5" s="9">
        <v>8</v>
      </c>
      <c r="S5" s="9">
        <v>12</v>
      </c>
      <c r="T5" s="6">
        <v>20</v>
      </c>
      <c r="U5" s="9">
        <v>3</v>
      </c>
      <c r="V5" s="9">
        <v>5</v>
      </c>
      <c r="W5" s="6">
        <v>8</v>
      </c>
      <c r="X5" s="9">
        <v>297</v>
      </c>
      <c r="Y5" s="9">
        <v>294</v>
      </c>
      <c r="Z5" s="6">
        <v>591</v>
      </c>
    </row>
    <row r="6" spans="1:26" x14ac:dyDescent="0.45">
      <c r="A6" s="4">
        <v>305</v>
      </c>
      <c r="B6" s="12" t="s">
        <v>19</v>
      </c>
      <c r="C6" s="6">
        <v>2</v>
      </c>
      <c r="D6" s="6">
        <v>3</v>
      </c>
      <c r="E6" s="6">
        <v>5</v>
      </c>
      <c r="F6" s="6">
        <v>15</v>
      </c>
      <c r="G6" s="6">
        <v>24</v>
      </c>
      <c r="H6" s="6">
        <v>39</v>
      </c>
      <c r="I6" s="6">
        <v>122</v>
      </c>
      <c r="J6" s="6">
        <v>122</v>
      </c>
      <c r="K6" s="6">
        <v>244</v>
      </c>
      <c r="L6" s="6">
        <v>252</v>
      </c>
      <c r="M6" s="6">
        <v>275</v>
      </c>
      <c r="N6" s="6">
        <v>527</v>
      </c>
      <c r="O6" s="6">
        <v>0</v>
      </c>
      <c r="P6" s="6">
        <v>1</v>
      </c>
      <c r="Q6" s="6">
        <v>1</v>
      </c>
      <c r="R6" s="6">
        <v>70</v>
      </c>
      <c r="S6" s="6">
        <v>57</v>
      </c>
      <c r="T6" s="6">
        <v>127</v>
      </c>
      <c r="U6" s="6">
        <v>10</v>
      </c>
      <c r="V6" s="6">
        <v>11</v>
      </c>
      <c r="W6" s="6">
        <v>21</v>
      </c>
      <c r="X6" s="6">
        <v>471</v>
      </c>
      <c r="Y6" s="6">
        <v>493</v>
      </c>
      <c r="Z6" s="6">
        <v>964</v>
      </c>
    </row>
    <row r="7" spans="1:26" x14ac:dyDescent="0.45">
      <c r="A7" s="4">
        <v>308</v>
      </c>
      <c r="B7" s="12" t="s">
        <v>20</v>
      </c>
      <c r="C7" s="6">
        <v>0</v>
      </c>
      <c r="D7" s="6">
        <v>0</v>
      </c>
      <c r="E7" s="6">
        <v>0</v>
      </c>
      <c r="F7" s="6">
        <v>22</v>
      </c>
      <c r="G7" s="6">
        <v>8</v>
      </c>
      <c r="H7" s="6">
        <v>30</v>
      </c>
      <c r="I7" s="6">
        <v>32</v>
      </c>
      <c r="J7" s="6">
        <v>18</v>
      </c>
      <c r="K7" s="6">
        <v>50</v>
      </c>
      <c r="L7" s="6">
        <v>89</v>
      </c>
      <c r="M7" s="6">
        <v>94</v>
      </c>
      <c r="N7" s="6">
        <v>183</v>
      </c>
      <c r="O7" s="6">
        <v>0</v>
      </c>
      <c r="P7" s="6">
        <v>0</v>
      </c>
      <c r="Q7" s="6">
        <v>0</v>
      </c>
      <c r="R7" s="6">
        <v>4</v>
      </c>
      <c r="S7" s="6">
        <v>1</v>
      </c>
      <c r="T7" s="6">
        <v>5</v>
      </c>
      <c r="U7" s="6">
        <v>9</v>
      </c>
      <c r="V7" s="6">
        <v>3</v>
      </c>
      <c r="W7" s="6">
        <v>12</v>
      </c>
      <c r="X7" s="6">
        <v>156</v>
      </c>
      <c r="Y7" s="6">
        <v>124</v>
      </c>
      <c r="Z7" s="6">
        <v>280</v>
      </c>
    </row>
    <row r="8" spans="1:26" x14ac:dyDescent="0.45">
      <c r="A8" s="4">
        <v>311</v>
      </c>
      <c r="B8" s="12" t="s">
        <v>21</v>
      </c>
      <c r="C8" s="6">
        <v>2</v>
      </c>
      <c r="D8" s="6">
        <v>2</v>
      </c>
      <c r="E8" s="6">
        <v>4</v>
      </c>
      <c r="F8" s="6">
        <v>6</v>
      </c>
      <c r="G8" s="6">
        <v>1</v>
      </c>
      <c r="H8" s="6">
        <v>7</v>
      </c>
      <c r="I8" s="6">
        <v>26</v>
      </c>
      <c r="J8" s="6">
        <v>18</v>
      </c>
      <c r="K8" s="6">
        <v>44</v>
      </c>
      <c r="L8" s="6">
        <v>170</v>
      </c>
      <c r="M8" s="6">
        <v>187</v>
      </c>
      <c r="N8" s="6">
        <v>357</v>
      </c>
      <c r="O8" s="6">
        <v>0</v>
      </c>
      <c r="P8" s="6">
        <v>0</v>
      </c>
      <c r="Q8" s="6">
        <v>0</v>
      </c>
      <c r="R8" s="6">
        <v>4</v>
      </c>
      <c r="S8" s="6">
        <v>5</v>
      </c>
      <c r="T8" s="6">
        <v>9</v>
      </c>
      <c r="U8" s="6">
        <v>12</v>
      </c>
      <c r="V8" s="6">
        <v>10</v>
      </c>
      <c r="W8" s="6">
        <v>22</v>
      </c>
      <c r="X8" s="6">
        <v>220</v>
      </c>
      <c r="Y8" s="6">
        <v>223</v>
      </c>
      <c r="Z8" s="6">
        <v>443</v>
      </c>
    </row>
    <row r="9" spans="1:26" x14ac:dyDescent="0.45">
      <c r="A9" s="4">
        <v>312</v>
      </c>
      <c r="B9" s="12" t="s">
        <v>22</v>
      </c>
      <c r="C9" s="6">
        <v>1</v>
      </c>
      <c r="D9" s="6">
        <v>1</v>
      </c>
      <c r="E9" s="6">
        <v>2</v>
      </c>
      <c r="F9" s="6">
        <v>37</v>
      </c>
      <c r="G9" s="6">
        <v>44</v>
      </c>
      <c r="H9" s="6">
        <v>81</v>
      </c>
      <c r="I9" s="6">
        <v>157</v>
      </c>
      <c r="J9" s="6">
        <v>141</v>
      </c>
      <c r="K9" s="6">
        <v>298</v>
      </c>
      <c r="L9" s="6">
        <v>130</v>
      </c>
      <c r="M9" s="6">
        <v>100</v>
      </c>
      <c r="N9" s="6">
        <v>230</v>
      </c>
      <c r="O9" s="6">
        <v>1</v>
      </c>
      <c r="P9" s="6">
        <v>2</v>
      </c>
      <c r="Q9" s="6">
        <v>3</v>
      </c>
      <c r="R9" s="6">
        <v>888</v>
      </c>
      <c r="S9" s="6">
        <v>921</v>
      </c>
      <c r="T9" s="6">
        <v>1809</v>
      </c>
      <c r="U9" s="6">
        <v>35</v>
      </c>
      <c r="V9" s="6">
        <v>35</v>
      </c>
      <c r="W9" s="6">
        <v>70</v>
      </c>
      <c r="X9" s="6">
        <v>1249</v>
      </c>
      <c r="Y9" s="6">
        <v>1244</v>
      </c>
      <c r="Z9" s="6">
        <v>2493</v>
      </c>
    </row>
    <row r="10" spans="1:26" x14ac:dyDescent="0.45">
      <c r="A10" s="4">
        <v>313</v>
      </c>
      <c r="B10" s="12" t="s">
        <v>23</v>
      </c>
      <c r="C10" s="6">
        <v>0</v>
      </c>
      <c r="D10" s="6">
        <v>2</v>
      </c>
      <c r="E10" s="6">
        <v>2</v>
      </c>
      <c r="F10" s="6">
        <v>18</v>
      </c>
      <c r="G10" s="6">
        <v>32</v>
      </c>
      <c r="H10" s="6">
        <v>50</v>
      </c>
      <c r="I10" s="6">
        <v>121</v>
      </c>
      <c r="J10" s="6">
        <v>120</v>
      </c>
      <c r="K10" s="6">
        <v>241</v>
      </c>
      <c r="L10" s="6">
        <v>69</v>
      </c>
      <c r="M10" s="6">
        <v>75</v>
      </c>
      <c r="N10" s="6">
        <v>144</v>
      </c>
      <c r="O10" s="6">
        <v>2</v>
      </c>
      <c r="P10" s="6">
        <v>0</v>
      </c>
      <c r="Q10" s="6">
        <v>2</v>
      </c>
      <c r="R10" s="6">
        <v>578</v>
      </c>
      <c r="S10" s="6">
        <v>604</v>
      </c>
      <c r="T10" s="6">
        <v>1182</v>
      </c>
      <c r="U10" s="6">
        <v>28</v>
      </c>
      <c r="V10" s="6">
        <v>24</v>
      </c>
      <c r="W10" s="6">
        <v>52</v>
      </c>
      <c r="X10" s="6">
        <v>816</v>
      </c>
      <c r="Y10" s="6">
        <v>857</v>
      </c>
      <c r="Z10" s="6">
        <v>1673</v>
      </c>
    </row>
    <row r="11" spans="1:26" x14ac:dyDescent="0.45">
      <c r="A11" s="4">
        <v>314</v>
      </c>
      <c r="B11" s="12" t="s">
        <v>24</v>
      </c>
      <c r="C11" s="6">
        <v>0</v>
      </c>
      <c r="D11" s="6">
        <v>0</v>
      </c>
      <c r="E11" s="6">
        <v>0</v>
      </c>
      <c r="F11" s="6">
        <v>19</v>
      </c>
      <c r="G11" s="6">
        <v>31</v>
      </c>
      <c r="H11" s="6">
        <v>50</v>
      </c>
      <c r="I11" s="6">
        <v>55</v>
      </c>
      <c r="J11" s="6">
        <v>46</v>
      </c>
      <c r="K11" s="6">
        <v>101</v>
      </c>
      <c r="L11" s="6">
        <v>74</v>
      </c>
      <c r="M11" s="6">
        <v>67</v>
      </c>
      <c r="N11" s="6">
        <v>141</v>
      </c>
      <c r="O11" s="6">
        <v>0</v>
      </c>
      <c r="P11" s="6">
        <v>1</v>
      </c>
      <c r="Q11" s="6">
        <v>1</v>
      </c>
      <c r="R11" s="6">
        <v>296</v>
      </c>
      <c r="S11" s="6">
        <v>295</v>
      </c>
      <c r="T11" s="6">
        <v>591</v>
      </c>
      <c r="U11" s="6">
        <v>11</v>
      </c>
      <c r="V11" s="6">
        <v>30</v>
      </c>
      <c r="W11" s="6">
        <v>41</v>
      </c>
      <c r="X11" s="6">
        <v>455</v>
      </c>
      <c r="Y11" s="6">
        <v>470</v>
      </c>
      <c r="Z11" s="6">
        <v>925</v>
      </c>
    </row>
    <row r="12" spans="1:26" x14ac:dyDescent="0.45">
      <c r="A12" s="4">
        <v>316</v>
      </c>
      <c r="B12" s="12" t="s">
        <v>25</v>
      </c>
      <c r="C12" s="6">
        <v>0</v>
      </c>
      <c r="D12" s="6">
        <v>1</v>
      </c>
      <c r="E12" s="6">
        <v>1</v>
      </c>
      <c r="F12" s="6">
        <v>67</v>
      </c>
      <c r="G12" s="6">
        <v>58</v>
      </c>
      <c r="H12" s="6">
        <v>125</v>
      </c>
      <c r="I12" s="6">
        <v>23</v>
      </c>
      <c r="J12" s="6">
        <v>24</v>
      </c>
      <c r="K12" s="6">
        <v>47</v>
      </c>
      <c r="L12" s="6">
        <v>139</v>
      </c>
      <c r="M12" s="6">
        <v>112</v>
      </c>
      <c r="N12" s="6">
        <v>251</v>
      </c>
      <c r="O12" s="6">
        <v>0</v>
      </c>
      <c r="P12" s="6">
        <v>0</v>
      </c>
      <c r="Q12" s="6">
        <v>0</v>
      </c>
      <c r="R12" s="6">
        <v>36</v>
      </c>
      <c r="S12" s="6">
        <v>18</v>
      </c>
      <c r="T12" s="6">
        <v>54</v>
      </c>
      <c r="U12" s="6">
        <v>4</v>
      </c>
      <c r="V12" s="6">
        <v>15</v>
      </c>
      <c r="W12" s="6">
        <v>19</v>
      </c>
      <c r="X12" s="6">
        <v>269</v>
      </c>
      <c r="Y12" s="6">
        <v>228</v>
      </c>
      <c r="Z12" s="6">
        <v>497</v>
      </c>
    </row>
    <row r="13" spans="1:26" x14ac:dyDescent="0.45">
      <c r="A13" s="4">
        <v>317</v>
      </c>
      <c r="B13" s="12" t="s">
        <v>26</v>
      </c>
      <c r="C13" s="6">
        <v>1</v>
      </c>
      <c r="D13" s="6">
        <v>0</v>
      </c>
      <c r="E13" s="6">
        <v>1</v>
      </c>
      <c r="F13" s="6">
        <v>37</v>
      </c>
      <c r="G13" s="6">
        <v>25</v>
      </c>
      <c r="H13" s="6">
        <v>62</v>
      </c>
      <c r="I13" s="6">
        <v>143</v>
      </c>
      <c r="J13" s="6">
        <v>144</v>
      </c>
      <c r="K13" s="6">
        <v>287</v>
      </c>
      <c r="L13" s="6">
        <v>231</v>
      </c>
      <c r="M13" s="6">
        <v>201</v>
      </c>
      <c r="N13" s="6">
        <v>432</v>
      </c>
      <c r="O13" s="6">
        <v>0</v>
      </c>
      <c r="P13" s="6">
        <v>1</v>
      </c>
      <c r="Q13" s="6">
        <v>1</v>
      </c>
      <c r="R13" s="6">
        <v>19</v>
      </c>
      <c r="S13" s="6">
        <v>18</v>
      </c>
      <c r="T13" s="6">
        <v>37</v>
      </c>
      <c r="U13" s="6">
        <v>7</v>
      </c>
      <c r="V13" s="6">
        <v>3</v>
      </c>
      <c r="W13" s="6">
        <v>10</v>
      </c>
      <c r="X13" s="6">
        <v>438</v>
      </c>
      <c r="Y13" s="6">
        <v>392</v>
      </c>
      <c r="Z13" s="6">
        <v>830</v>
      </c>
    </row>
    <row r="14" spans="1:26" x14ac:dyDescent="0.45">
      <c r="A14" s="4">
        <v>318</v>
      </c>
      <c r="B14" s="12" t="s">
        <v>27</v>
      </c>
      <c r="C14" s="6">
        <v>0</v>
      </c>
      <c r="D14" s="6">
        <v>0</v>
      </c>
      <c r="E14" s="6">
        <v>0</v>
      </c>
      <c r="F14" s="6">
        <v>22</v>
      </c>
      <c r="G14" s="6">
        <v>22</v>
      </c>
      <c r="H14" s="6">
        <v>44</v>
      </c>
      <c r="I14" s="6">
        <v>108</v>
      </c>
      <c r="J14" s="6">
        <v>158</v>
      </c>
      <c r="K14" s="6">
        <v>266</v>
      </c>
      <c r="L14" s="6">
        <v>193</v>
      </c>
      <c r="M14" s="6">
        <v>159</v>
      </c>
      <c r="N14" s="6">
        <v>352</v>
      </c>
      <c r="O14" s="6">
        <v>1</v>
      </c>
      <c r="P14" s="6">
        <v>1</v>
      </c>
      <c r="Q14" s="6">
        <v>2</v>
      </c>
      <c r="R14" s="6">
        <v>25</v>
      </c>
      <c r="S14" s="6">
        <v>26</v>
      </c>
      <c r="T14" s="6">
        <v>51</v>
      </c>
      <c r="U14" s="6">
        <v>19</v>
      </c>
      <c r="V14" s="6">
        <v>28</v>
      </c>
      <c r="W14" s="6">
        <v>47</v>
      </c>
      <c r="X14" s="6">
        <v>368</v>
      </c>
      <c r="Y14" s="6">
        <v>394</v>
      </c>
      <c r="Z14" s="6">
        <v>762</v>
      </c>
    </row>
    <row r="15" spans="1:26" x14ac:dyDescent="0.45">
      <c r="A15" s="4">
        <v>319</v>
      </c>
      <c r="B15" s="12" t="s">
        <v>28</v>
      </c>
      <c r="C15" s="6">
        <v>0</v>
      </c>
      <c r="D15" s="6">
        <v>1</v>
      </c>
      <c r="E15" s="6">
        <v>1</v>
      </c>
      <c r="F15" s="6">
        <v>8</v>
      </c>
      <c r="G15" s="6">
        <v>8</v>
      </c>
      <c r="H15" s="6">
        <v>16</v>
      </c>
      <c r="I15" s="6">
        <v>162</v>
      </c>
      <c r="J15" s="6">
        <v>171</v>
      </c>
      <c r="K15" s="6">
        <v>333</v>
      </c>
      <c r="L15" s="6">
        <v>29</v>
      </c>
      <c r="M15" s="6">
        <v>21</v>
      </c>
      <c r="N15" s="6">
        <v>50</v>
      </c>
      <c r="O15" s="6">
        <v>0</v>
      </c>
      <c r="P15" s="6">
        <v>0</v>
      </c>
      <c r="Q15" s="6">
        <v>0</v>
      </c>
      <c r="R15" s="6">
        <v>29</v>
      </c>
      <c r="S15" s="6">
        <v>24</v>
      </c>
      <c r="T15" s="6">
        <v>53</v>
      </c>
      <c r="U15" s="6">
        <v>3</v>
      </c>
      <c r="V15" s="6">
        <v>2</v>
      </c>
      <c r="W15" s="6">
        <v>5</v>
      </c>
      <c r="X15" s="6">
        <v>231</v>
      </c>
      <c r="Y15" s="6">
        <v>227</v>
      </c>
      <c r="Z15" s="6">
        <v>458</v>
      </c>
    </row>
    <row r="16" spans="1:26" x14ac:dyDescent="0.45">
      <c r="A16" s="4">
        <v>322</v>
      </c>
      <c r="B16" s="12" t="s">
        <v>29</v>
      </c>
      <c r="C16" s="6">
        <v>0</v>
      </c>
      <c r="D16" s="6">
        <v>0</v>
      </c>
      <c r="E16" s="6">
        <v>0</v>
      </c>
      <c r="F16" s="6">
        <v>58</v>
      </c>
      <c r="G16" s="6">
        <v>40</v>
      </c>
      <c r="H16" s="6">
        <v>98</v>
      </c>
      <c r="I16" s="6">
        <v>37</v>
      </c>
      <c r="J16" s="6">
        <v>21</v>
      </c>
      <c r="K16" s="6">
        <v>58</v>
      </c>
      <c r="L16" s="6">
        <v>26</v>
      </c>
      <c r="M16" s="6">
        <v>40</v>
      </c>
      <c r="N16" s="6">
        <v>66</v>
      </c>
      <c r="O16" s="6">
        <v>1</v>
      </c>
      <c r="P16" s="6">
        <v>0</v>
      </c>
      <c r="Q16" s="6">
        <v>1</v>
      </c>
      <c r="R16" s="6">
        <v>276</v>
      </c>
      <c r="S16" s="6">
        <v>254</v>
      </c>
      <c r="T16" s="6">
        <v>530</v>
      </c>
      <c r="U16" s="6">
        <v>13</v>
      </c>
      <c r="V16" s="6">
        <v>14</v>
      </c>
      <c r="W16" s="6">
        <v>27</v>
      </c>
      <c r="X16" s="6">
        <v>411</v>
      </c>
      <c r="Y16" s="6">
        <v>369</v>
      </c>
      <c r="Z16" s="6">
        <v>780</v>
      </c>
    </row>
    <row r="17" spans="1:26" x14ac:dyDescent="0.45">
      <c r="A17" s="4">
        <v>328</v>
      </c>
      <c r="B17" s="12" t="s">
        <v>30</v>
      </c>
      <c r="C17" s="6">
        <v>0</v>
      </c>
      <c r="D17" s="6">
        <v>1</v>
      </c>
      <c r="E17" s="6">
        <v>1</v>
      </c>
      <c r="F17" s="6">
        <v>18</v>
      </c>
      <c r="G17" s="6">
        <v>13</v>
      </c>
      <c r="H17" s="6">
        <v>31</v>
      </c>
      <c r="I17" s="6">
        <v>52</v>
      </c>
      <c r="J17" s="6">
        <v>47</v>
      </c>
      <c r="K17" s="6">
        <v>99</v>
      </c>
      <c r="L17" s="6">
        <v>60</v>
      </c>
      <c r="M17" s="6">
        <v>77</v>
      </c>
      <c r="N17" s="6">
        <v>137</v>
      </c>
      <c r="O17" s="6">
        <v>0</v>
      </c>
      <c r="P17" s="6">
        <v>1</v>
      </c>
      <c r="Q17" s="6">
        <v>1</v>
      </c>
      <c r="R17" s="6">
        <v>241</v>
      </c>
      <c r="S17" s="6">
        <v>233</v>
      </c>
      <c r="T17" s="6">
        <v>474</v>
      </c>
      <c r="U17" s="6">
        <v>14</v>
      </c>
      <c r="V17" s="6">
        <v>13</v>
      </c>
      <c r="W17" s="6">
        <v>27</v>
      </c>
      <c r="X17" s="6">
        <v>385</v>
      </c>
      <c r="Y17" s="6">
        <v>385</v>
      </c>
      <c r="Z17" s="6">
        <v>770</v>
      </c>
    </row>
    <row r="18" spans="1:26" x14ac:dyDescent="0.45">
      <c r="A18" s="4">
        <v>329</v>
      </c>
      <c r="B18" s="12" t="s">
        <v>31</v>
      </c>
      <c r="C18" s="6">
        <v>1</v>
      </c>
      <c r="D18" s="6">
        <v>1</v>
      </c>
      <c r="E18" s="6">
        <v>2</v>
      </c>
      <c r="F18" s="6">
        <v>28</v>
      </c>
      <c r="G18" s="6">
        <v>26</v>
      </c>
      <c r="H18" s="6">
        <v>54</v>
      </c>
      <c r="I18" s="6">
        <v>189</v>
      </c>
      <c r="J18" s="6">
        <v>189</v>
      </c>
      <c r="K18" s="6">
        <v>378</v>
      </c>
      <c r="L18" s="6">
        <v>109</v>
      </c>
      <c r="M18" s="6">
        <v>105</v>
      </c>
      <c r="N18" s="6">
        <v>214</v>
      </c>
      <c r="O18" s="6">
        <v>0</v>
      </c>
      <c r="P18" s="6">
        <v>0</v>
      </c>
      <c r="Q18" s="6">
        <v>0</v>
      </c>
      <c r="R18" s="6">
        <v>9</v>
      </c>
      <c r="S18" s="6">
        <v>7</v>
      </c>
      <c r="T18" s="6">
        <v>16</v>
      </c>
      <c r="U18" s="6">
        <v>4</v>
      </c>
      <c r="V18" s="6">
        <v>1</v>
      </c>
      <c r="W18" s="6">
        <v>5</v>
      </c>
      <c r="X18" s="6">
        <v>340</v>
      </c>
      <c r="Y18" s="6">
        <v>329</v>
      </c>
      <c r="Z18" s="6">
        <v>669</v>
      </c>
    </row>
    <row r="19" spans="1:26" x14ac:dyDescent="0.45">
      <c r="A19" s="4">
        <v>333</v>
      </c>
      <c r="B19" s="12" t="s">
        <v>32</v>
      </c>
      <c r="C19" s="6">
        <v>2</v>
      </c>
      <c r="D19" s="6">
        <v>2</v>
      </c>
      <c r="E19" s="6">
        <v>4</v>
      </c>
      <c r="F19" s="6">
        <v>17</v>
      </c>
      <c r="G19" s="6">
        <v>15</v>
      </c>
      <c r="H19" s="6">
        <v>32</v>
      </c>
      <c r="I19" s="6">
        <v>214</v>
      </c>
      <c r="J19" s="6">
        <v>188</v>
      </c>
      <c r="K19" s="6">
        <v>402</v>
      </c>
      <c r="L19" s="6">
        <v>121</v>
      </c>
      <c r="M19" s="6">
        <v>103</v>
      </c>
      <c r="N19" s="6">
        <v>224</v>
      </c>
      <c r="O19" s="6">
        <v>0</v>
      </c>
      <c r="P19" s="6">
        <v>2</v>
      </c>
      <c r="Q19" s="6">
        <v>2</v>
      </c>
      <c r="R19" s="6">
        <v>282</v>
      </c>
      <c r="S19" s="6">
        <v>278</v>
      </c>
      <c r="T19" s="6">
        <v>560</v>
      </c>
      <c r="U19" s="6">
        <v>7</v>
      </c>
      <c r="V19" s="6">
        <v>10</v>
      </c>
      <c r="W19" s="6">
        <v>17</v>
      </c>
      <c r="X19" s="6">
        <v>643</v>
      </c>
      <c r="Y19" s="6">
        <v>598</v>
      </c>
      <c r="Z19" s="6">
        <v>1241</v>
      </c>
    </row>
    <row r="20" spans="1:26" x14ac:dyDescent="0.45">
      <c r="A20" s="4">
        <v>334</v>
      </c>
      <c r="B20" s="12" t="s">
        <v>33</v>
      </c>
      <c r="C20" s="6">
        <v>2</v>
      </c>
      <c r="D20" s="6">
        <v>0</v>
      </c>
      <c r="E20" s="6">
        <v>2</v>
      </c>
      <c r="F20" s="6">
        <v>6</v>
      </c>
      <c r="G20" s="6">
        <v>13</v>
      </c>
      <c r="H20" s="6">
        <v>19</v>
      </c>
      <c r="I20" s="6">
        <v>7</v>
      </c>
      <c r="J20" s="6">
        <v>26</v>
      </c>
      <c r="K20" s="6">
        <v>33</v>
      </c>
      <c r="L20" s="6">
        <v>38</v>
      </c>
      <c r="M20" s="6">
        <v>87</v>
      </c>
      <c r="N20" s="6">
        <v>125</v>
      </c>
      <c r="O20" s="6">
        <v>0</v>
      </c>
      <c r="P20" s="6">
        <v>0</v>
      </c>
      <c r="Q20" s="6">
        <v>0</v>
      </c>
      <c r="R20" s="6">
        <v>20</v>
      </c>
      <c r="S20" s="6">
        <v>15</v>
      </c>
      <c r="T20" s="6">
        <v>35</v>
      </c>
      <c r="U20" s="6">
        <v>3</v>
      </c>
      <c r="V20" s="6">
        <v>6</v>
      </c>
      <c r="W20" s="6">
        <v>9</v>
      </c>
      <c r="X20" s="6">
        <v>76</v>
      </c>
      <c r="Y20" s="6">
        <v>147</v>
      </c>
      <c r="Z20" s="6">
        <v>223</v>
      </c>
    </row>
    <row r="21" spans="1:26" x14ac:dyDescent="0.45">
      <c r="A21" s="4">
        <v>335</v>
      </c>
      <c r="B21" s="12" t="s">
        <v>34</v>
      </c>
      <c r="C21" s="6">
        <v>0</v>
      </c>
      <c r="D21" s="6">
        <v>0</v>
      </c>
      <c r="E21" s="6">
        <v>0</v>
      </c>
      <c r="F21" s="6">
        <v>11</v>
      </c>
      <c r="G21" s="6">
        <v>8</v>
      </c>
      <c r="H21" s="6">
        <v>19</v>
      </c>
      <c r="I21" s="6">
        <v>20</v>
      </c>
      <c r="J21" s="6">
        <v>25</v>
      </c>
      <c r="K21" s="6">
        <v>45</v>
      </c>
      <c r="L21" s="6">
        <v>99</v>
      </c>
      <c r="M21" s="6">
        <v>87</v>
      </c>
      <c r="N21" s="6">
        <v>186</v>
      </c>
      <c r="O21" s="6">
        <v>0</v>
      </c>
      <c r="P21" s="6">
        <v>0</v>
      </c>
      <c r="Q21" s="6">
        <v>0</v>
      </c>
      <c r="R21" s="6">
        <v>70</v>
      </c>
      <c r="S21" s="6">
        <v>75</v>
      </c>
      <c r="T21" s="6">
        <v>145</v>
      </c>
      <c r="U21" s="6">
        <v>6</v>
      </c>
      <c r="V21" s="6">
        <v>8</v>
      </c>
      <c r="W21" s="6">
        <v>14</v>
      </c>
      <c r="X21" s="6">
        <v>206</v>
      </c>
      <c r="Y21" s="6">
        <v>203</v>
      </c>
      <c r="Z21" s="6">
        <v>409</v>
      </c>
    </row>
    <row r="22" spans="1:26" x14ac:dyDescent="0.45">
      <c r="A22" s="4">
        <v>336</v>
      </c>
      <c r="B22" s="12" t="s">
        <v>35</v>
      </c>
      <c r="C22" s="6">
        <v>0</v>
      </c>
      <c r="D22" s="6">
        <v>0</v>
      </c>
      <c r="E22" s="6">
        <v>0</v>
      </c>
      <c r="F22" s="6">
        <v>7</v>
      </c>
      <c r="G22" s="6">
        <v>4</v>
      </c>
      <c r="H22" s="6">
        <v>11</v>
      </c>
      <c r="I22" s="6">
        <v>10</v>
      </c>
      <c r="J22" s="6">
        <v>13</v>
      </c>
      <c r="K22" s="6">
        <v>23</v>
      </c>
      <c r="L22" s="6">
        <v>17</v>
      </c>
      <c r="M22" s="6">
        <v>24</v>
      </c>
      <c r="N22" s="6">
        <v>41</v>
      </c>
      <c r="O22" s="6">
        <v>0</v>
      </c>
      <c r="P22" s="6">
        <v>0</v>
      </c>
      <c r="Q22" s="6">
        <v>0</v>
      </c>
      <c r="R22" s="6">
        <v>100</v>
      </c>
      <c r="S22" s="6">
        <v>106</v>
      </c>
      <c r="T22" s="6">
        <v>206</v>
      </c>
      <c r="U22" s="6">
        <v>7</v>
      </c>
      <c r="V22" s="6">
        <v>5</v>
      </c>
      <c r="W22" s="6">
        <v>12</v>
      </c>
      <c r="X22" s="6">
        <v>141</v>
      </c>
      <c r="Y22" s="6">
        <v>152</v>
      </c>
      <c r="Z22" s="6">
        <v>293</v>
      </c>
    </row>
    <row r="23" spans="1:26" x14ac:dyDescent="0.45">
      <c r="A23" s="4">
        <v>338</v>
      </c>
      <c r="B23" s="12" t="s">
        <v>36</v>
      </c>
      <c r="C23" s="6">
        <v>2</v>
      </c>
      <c r="D23" s="6">
        <v>1</v>
      </c>
      <c r="E23" s="6">
        <v>3</v>
      </c>
      <c r="F23" s="6">
        <v>2</v>
      </c>
      <c r="G23" s="6">
        <v>6</v>
      </c>
      <c r="H23" s="6">
        <v>8</v>
      </c>
      <c r="I23" s="6">
        <v>85</v>
      </c>
      <c r="J23" s="6">
        <v>65</v>
      </c>
      <c r="K23" s="6">
        <v>150</v>
      </c>
      <c r="L23" s="6">
        <v>68</v>
      </c>
      <c r="M23" s="6">
        <v>78</v>
      </c>
      <c r="N23" s="6">
        <v>146</v>
      </c>
      <c r="O23" s="6">
        <v>0</v>
      </c>
      <c r="P23" s="6">
        <v>0</v>
      </c>
      <c r="Q23" s="6">
        <v>0</v>
      </c>
      <c r="R23" s="6">
        <v>85</v>
      </c>
      <c r="S23" s="6">
        <v>72</v>
      </c>
      <c r="T23" s="6">
        <v>157</v>
      </c>
      <c r="U23" s="6">
        <v>11</v>
      </c>
      <c r="V23" s="6">
        <v>7</v>
      </c>
      <c r="W23" s="6">
        <v>18</v>
      </c>
      <c r="X23" s="6">
        <v>253</v>
      </c>
      <c r="Y23" s="6">
        <v>229</v>
      </c>
      <c r="Z23" s="6">
        <v>482</v>
      </c>
    </row>
    <row r="24" spans="1:26" x14ac:dyDescent="0.45">
      <c r="A24" s="4">
        <v>341</v>
      </c>
      <c r="B24" s="12" t="s">
        <v>37</v>
      </c>
      <c r="C24" s="6">
        <v>2</v>
      </c>
      <c r="D24" s="6">
        <v>1</v>
      </c>
      <c r="E24" s="6">
        <v>3</v>
      </c>
      <c r="F24" s="6">
        <v>18</v>
      </c>
      <c r="G24" s="6">
        <v>21</v>
      </c>
      <c r="H24" s="6">
        <v>39</v>
      </c>
      <c r="I24" s="6">
        <v>272</v>
      </c>
      <c r="J24" s="6">
        <v>264</v>
      </c>
      <c r="K24" s="6">
        <v>536</v>
      </c>
      <c r="L24" s="6">
        <v>148</v>
      </c>
      <c r="M24" s="6">
        <v>149</v>
      </c>
      <c r="N24" s="6">
        <v>297</v>
      </c>
      <c r="O24" s="6">
        <v>0</v>
      </c>
      <c r="P24" s="6">
        <v>2</v>
      </c>
      <c r="Q24" s="6">
        <v>2</v>
      </c>
      <c r="R24" s="6">
        <v>24</v>
      </c>
      <c r="S24" s="6">
        <v>13</v>
      </c>
      <c r="T24" s="6">
        <v>37</v>
      </c>
      <c r="U24" s="6">
        <v>8</v>
      </c>
      <c r="V24" s="6">
        <v>7</v>
      </c>
      <c r="W24" s="6">
        <v>15</v>
      </c>
      <c r="X24" s="6">
        <v>472</v>
      </c>
      <c r="Y24" s="6">
        <v>457</v>
      </c>
      <c r="Z24" s="6">
        <v>929</v>
      </c>
    </row>
    <row r="25" spans="1:26" x14ac:dyDescent="0.45">
      <c r="A25" s="4">
        <v>344</v>
      </c>
      <c r="B25" s="12" t="s">
        <v>38</v>
      </c>
      <c r="C25" s="6">
        <v>1</v>
      </c>
      <c r="D25" s="6">
        <v>0</v>
      </c>
      <c r="E25" s="6">
        <v>1</v>
      </c>
      <c r="F25" s="6">
        <v>3</v>
      </c>
      <c r="G25" s="6">
        <v>3</v>
      </c>
      <c r="H25" s="6">
        <v>6</v>
      </c>
      <c r="I25" s="6">
        <v>230</v>
      </c>
      <c r="J25" s="6">
        <v>243</v>
      </c>
      <c r="K25" s="6">
        <v>473</v>
      </c>
      <c r="L25" s="6">
        <v>56</v>
      </c>
      <c r="M25" s="6">
        <v>53</v>
      </c>
      <c r="N25" s="6">
        <v>109</v>
      </c>
      <c r="O25" s="6">
        <v>0</v>
      </c>
      <c r="P25" s="6">
        <v>1</v>
      </c>
      <c r="Q25" s="6">
        <v>1</v>
      </c>
      <c r="R25" s="6">
        <v>81</v>
      </c>
      <c r="S25" s="6">
        <v>74</v>
      </c>
      <c r="T25" s="6">
        <v>155</v>
      </c>
      <c r="U25" s="6">
        <v>8</v>
      </c>
      <c r="V25" s="6">
        <v>10</v>
      </c>
      <c r="W25" s="6">
        <v>18</v>
      </c>
      <c r="X25" s="6">
        <v>379</v>
      </c>
      <c r="Y25" s="6">
        <v>384</v>
      </c>
      <c r="Z25" s="6">
        <v>763</v>
      </c>
    </row>
    <row r="26" spans="1:26" x14ac:dyDescent="0.45">
      <c r="A26" s="4">
        <v>345</v>
      </c>
      <c r="B26" s="12" t="s">
        <v>39</v>
      </c>
      <c r="C26" s="6">
        <v>2</v>
      </c>
      <c r="D26" s="6">
        <v>2</v>
      </c>
      <c r="E26" s="6">
        <v>4</v>
      </c>
      <c r="F26" s="6">
        <v>270</v>
      </c>
      <c r="G26" s="6">
        <v>247</v>
      </c>
      <c r="H26" s="6">
        <v>517</v>
      </c>
      <c r="I26" s="6">
        <v>112</v>
      </c>
      <c r="J26" s="6">
        <v>113</v>
      </c>
      <c r="K26" s="6">
        <v>225</v>
      </c>
      <c r="L26" s="6">
        <v>111</v>
      </c>
      <c r="M26" s="6">
        <v>126</v>
      </c>
      <c r="N26" s="6">
        <v>237</v>
      </c>
      <c r="O26" s="6">
        <v>0</v>
      </c>
      <c r="P26" s="6">
        <v>4</v>
      </c>
      <c r="Q26" s="6">
        <v>4</v>
      </c>
      <c r="R26" s="6">
        <v>476</v>
      </c>
      <c r="S26" s="6">
        <v>430</v>
      </c>
      <c r="T26" s="6">
        <v>906</v>
      </c>
      <c r="U26" s="6">
        <v>18</v>
      </c>
      <c r="V26" s="6">
        <v>19</v>
      </c>
      <c r="W26" s="6">
        <v>37</v>
      </c>
      <c r="X26" s="6">
        <v>989</v>
      </c>
      <c r="Y26" s="6">
        <v>941</v>
      </c>
      <c r="Z26" s="6">
        <v>1930</v>
      </c>
    </row>
    <row r="27" spans="1:26" x14ac:dyDescent="0.45">
      <c r="A27" s="4">
        <v>346</v>
      </c>
      <c r="B27" s="12" t="s">
        <v>40</v>
      </c>
      <c r="C27" s="6">
        <v>1</v>
      </c>
      <c r="D27" s="6">
        <v>0</v>
      </c>
      <c r="E27" s="6">
        <v>1</v>
      </c>
      <c r="F27" s="6">
        <v>13</v>
      </c>
      <c r="G27" s="6">
        <v>11</v>
      </c>
      <c r="H27" s="6">
        <v>24</v>
      </c>
      <c r="I27" s="6">
        <v>55</v>
      </c>
      <c r="J27" s="6">
        <v>50</v>
      </c>
      <c r="K27" s="6">
        <v>105</v>
      </c>
      <c r="L27" s="6">
        <v>38</v>
      </c>
      <c r="M27" s="6">
        <v>35</v>
      </c>
      <c r="N27" s="6">
        <v>73</v>
      </c>
      <c r="O27" s="6">
        <v>0</v>
      </c>
      <c r="P27" s="6">
        <v>0</v>
      </c>
      <c r="Q27" s="6">
        <v>0</v>
      </c>
      <c r="R27" s="6">
        <v>209</v>
      </c>
      <c r="S27" s="6">
        <v>218</v>
      </c>
      <c r="T27" s="6">
        <v>427</v>
      </c>
      <c r="U27" s="6">
        <v>6</v>
      </c>
      <c r="V27" s="6">
        <v>16</v>
      </c>
      <c r="W27" s="6">
        <v>22</v>
      </c>
      <c r="X27" s="6">
        <v>322</v>
      </c>
      <c r="Y27" s="6">
        <v>330</v>
      </c>
      <c r="Z27" s="6">
        <v>652</v>
      </c>
    </row>
    <row r="28" spans="1:26" x14ac:dyDescent="0.45">
      <c r="A28" s="4">
        <v>349</v>
      </c>
      <c r="B28" s="12" t="s">
        <v>41</v>
      </c>
      <c r="C28" s="6">
        <v>0</v>
      </c>
      <c r="D28" s="6">
        <v>0</v>
      </c>
      <c r="E28" s="6">
        <v>0</v>
      </c>
      <c r="F28" s="6">
        <v>10</v>
      </c>
      <c r="G28" s="6">
        <v>6</v>
      </c>
      <c r="H28" s="6">
        <v>16</v>
      </c>
      <c r="I28" s="6">
        <v>27</v>
      </c>
      <c r="J28" s="6">
        <v>30</v>
      </c>
      <c r="K28" s="6">
        <v>57</v>
      </c>
      <c r="L28" s="6">
        <v>102</v>
      </c>
      <c r="M28" s="6">
        <v>103</v>
      </c>
      <c r="N28" s="6">
        <v>205</v>
      </c>
      <c r="O28" s="6">
        <v>0</v>
      </c>
      <c r="P28" s="6">
        <v>1</v>
      </c>
      <c r="Q28" s="6">
        <v>1</v>
      </c>
      <c r="R28" s="6">
        <v>82</v>
      </c>
      <c r="S28" s="6">
        <v>85</v>
      </c>
      <c r="T28" s="6">
        <v>167</v>
      </c>
      <c r="U28" s="6">
        <v>4</v>
      </c>
      <c r="V28" s="6">
        <v>7</v>
      </c>
      <c r="W28" s="6">
        <v>11</v>
      </c>
      <c r="X28" s="6">
        <v>225</v>
      </c>
      <c r="Y28" s="6">
        <v>232</v>
      </c>
      <c r="Z28" s="6">
        <v>457</v>
      </c>
    </row>
    <row r="29" spans="1:26" x14ac:dyDescent="0.45">
      <c r="A29" s="4">
        <v>351</v>
      </c>
      <c r="B29" s="12" t="s">
        <v>42</v>
      </c>
      <c r="C29" s="6">
        <v>2</v>
      </c>
      <c r="D29" s="6">
        <v>1</v>
      </c>
      <c r="E29" s="6">
        <v>3</v>
      </c>
      <c r="F29" s="6">
        <v>8</v>
      </c>
      <c r="G29" s="6">
        <v>12</v>
      </c>
      <c r="H29" s="6">
        <v>20</v>
      </c>
      <c r="I29" s="6">
        <v>94</v>
      </c>
      <c r="J29" s="6">
        <v>89</v>
      </c>
      <c r="K29" s="6">
        <v>183</v>
      </c>
      <c r="L29" s="6">
        <v>263</v>
      </c>
      <c r="M29" s="6">
        <v>195</v>
      </c>
      <c r="N29" s="6">
        <v>458</v>
      </c>
      <c r="O29" s="6">
        <v>0</v>
      </c>
      <c r="P29" s="6">
        <v>0</v>
      </c>
      <c r="Q29" s="6">
        <v>0</v>
      </c>
      <c r="R29" s="6">
        <v>19</v>
      </c>
      <c r="S29" s="6">
        <v>11</v>
      </c>
      <c r="T29" s="6">
        <v>30</v>
      </c>
      <c r="U29" s="6">
        <v>8</v>
      </c>
      <c r="V29" s="6">
        <v>7</v>
      </c>
      <c r="W29" s="6">
        <v>15</v>
      </c>
      <c r="X29" s="6">
        <v>394</v>
      </c>
      <c r="Y29" s="6">
        <v>315</v>
      </c>
      <c r="Z29" s="6">
        <v>709</v>
      </c>
    </row>
    <row r="30" spans="1:26" x14ac:dyDescent="0.45">
      <c r="A30" s="4">
        <v>352</v>
      </c>
      <c r="B30" s="12" t="s">
        <v>43</v>
      </c>
      <c r="C30" s="6">
        <v>0</v>
      </c>
      <c r="D30" s="6">
        <v>0</v>
      </c>
      <c r="E30" s="6">
        <v>0</v>
      </c>
      <c r="F30" s="6">
        <v>22</v>
      </c>
      <c r="G30" s="6">
        <v>27</v>
      </c>
      <c r="H30" s="6">
        <v>49</v>
      </c>
      <c r="I30" s="6">
        <v>73</v>
      </c>
      <c r="J30" s="6">
        <v>56</v>
      </c>
      <c r="K30" s="6">
        <v>129</v>
      </c>
      <c r="L30" s="6">
        <v>97</v>
      </c>
      <c r="M30" s="6">
        <v>108</v>
      </c>
      <c r="N30" s="6">
        <v>205</v>
      </c>
      <c r="O30" s="6">
        <v>2</v>
      </c>
      <c r="P30" s="6">
        <v>2</v>
      </c>
      <c r="Q30" s="6">
        <v>4</v>
      </c>
      <c r="R30" s="6">
        <v>74</v>
      </c>
      <c r="S30" s="6">
        <v>51</v>
      </c>
      <c r="T30" s="6">
        <v>125</v>
      </c>
      <c r="U30" s="6">
        <v>25</v>
      </c>
      <c r="V30" s="6">
        <v>22</v>
      </c>
      <c r="W30" s="6">
        <v>47</v>
      </c>
      <c r="X30" s="6">
        <v>293</v>
      </c>
      <c r="Y30" s="6">
        <v>266</v>
      </c>
      <c r="Z30" s="6">
        <v>559</v>
      </c>
    </row>
    <row r="31" spans="1:26" x14ac:dyDescent="0.45">
      <c r="A31" s="4">
        <v>353</v>
      </c>
      <c r="B31" s="12" t="s">
        <v>44</v>
      </c>
      <c r="C31" s="6">
        <v>0</v>
      </c>
      <c r="D31" s="6">
        <v>0</v>
      </c>
      <c r="E31" s="6">
        <v>0</v>
      </c>
      <c r="F31" s="6">
        <v>31</v>
      </c>
      <c r="G31" s="6">
        <v>30</v>
      </c>
      <c r="H31" s="6">
        <v>61</v>
      </c>
      <c r="I31" s="6">
        <v>76</v>
      </c>
      <c r="J31" s="6">
        <v>92</v>
      </c>
      <c r="K31" s="6">
        <v>168</v>
      </c>
      <c r="L31" s="6">
        <v>95</v>
      </c>
      <c r="M31" s="6">
        <v>125</v>
      </c>
      <c r="N31" s="6">
        <v>220</v>
      </c>
      <c r="O31" s="6">
        <v>0</v>
      </c>
      <c r="P31" s="6">
        <v>0</v>
      </c>
      <c r="Q31" s="6">
        <v>0</v>
      </c>
      <c r="R31" s="6">
        <v>261</v>
      </c>
      <c r="S31" s="6">
        <v>260</v>
      </c>
      <c r="T31" s="6">
        <v>521</v>
      </c>
      <c r="U31" s="6">
        <v>19</v>
      </c>
      <c r="V31" s="6">
        <v>14</v>
      </c>
      <c r="W31" s="6">
        <v>33</v>
      </c>
      <c r="X31" s="6">
        <v>482</v>
      </c>
      <c r="Y31" s="6">
        <v>521</v>
      </c>
      <c r="Z31" s="6">
        <v>1003</v>
      </c>
    </row>
    <row r="32" spans="1:26" x14ac:dyDescent="0.45">
      <c r="A32" s="4">
        <v>357</v>
      </c>
      <c r="B32" s="12" t="s">
        <v>45</v>
      </c>
      <c r="C32" s="6">
        <v>1</v>
      </c>
      <c r="D32" s="6">
        <v>1</v>
      </c>
      <c r="E32" s="6">
        <v>2</v>
      </c>
      <c r="F32" s="6">
        <v>8</v>
      </c>
      <c r="G32" s="6">
        <v>8</v>
      </c>
      <c r="H32" s="6">
        <v>16</v>
      </c>
      <c r="I32" s="6">
        <v>49</v>
      </c>
      <c r="J32" s="6">
        <v>50</v>
      </c>
      <c r="K32" s="6">
        <v>99</v>
      </c>
      <c r="L32" s="6">
        <v>20</v>
      </c>
      <c r="M32" s="6">
        <v>27</v>
      </c>
      <c r="N32" s="6">
        <v>47</v>
      </c>
      <c r="O32" s="6">
        <v>1</v>
      </c>
      <c r="P32" s="6">
        <v>2</v>
      </c>
      <c r="Q32" s="6">
        <v>3</v>
      </c>
      <c r="R32" s="6">
        <v>313</v>
      </c>
      <c r="S32" s="6">
        <v>318</v>
      </c>
      <c r="T32" s="6">
        <v>631</v>
      </c>
      <c r="U32" s="6">
        <v>6</v>
      </c>
      <c r="V32" s="6">
        <v>7</v>
      </c>
      <c r="W32" s="6">
        <v>13</v>
      </c>
      <c r="X32" s="6">
        <v>398</v>
      </c>
      <c r="Y32" s="6">
        <v>413</v>
      </c>
      <c r="Z32" s="6">
        <v>811</v>
      </c>
    </row>
    <row r="33" spans="1:26" x14ac:dyDescent="0.45">
      <c r="A33" s="4">
        <v>361</v>
      </c>
      <c r="B33" s="12" t="s">
        <v>46</v>
      </c>
      <c r="C33" s="6">
        <v>3</v>
      </c>
      <c r="D33" s="6">
        <v>4</v>
      </c>
      <c r="E33" s="6">
        <v>7</v>
      </c>
      <c r="F33" s="6">
        <v>77</v>
      </c>
      <c r="G33" s="6">
        <v>59</v>
      </c>
      <c r="H33" s="6">
        <v>136</v>
      </c>
      <c r="I33" s="6">
        <v>270</v>
      </c>
      <c r="J33" s="6">
        <v>276</v>
      </c>
      <c r="K33" s="6">
        <v>546</v>
      </c>
      <c r="L33" s="6">
        <v>299</v>
      </c>
      <c r="M33" s="6">
        <v>286</v>
      </c>
      <c r="N33" s="6">
        <v>585</v>
      </c>
      <c r="O33" s="6">
        <v>1</v>
      </c>
      <c r="P33" s="6">
        <v>0</v>
      </c>
      <c r="Q33" s="6">
        <v>1</v>
      </c>
      <c r="R33" s="6">
        <v>329</v>
      </c>
      <c r="S33" s="6">
        <v>316</v>
      </c>
      <c r="T33" s="6">
        <v>645</v>
      </c>
      <c r="U33" s="6">
        <v>50</v>
      </c>
      <c r="V33" s="6">
        <v>33</v>
      </c>
      <c r="W33" s="6">
        <v>83</v>
      </c>
      <c r="X33" s="6">
        <v>1029</v>
      </c>
      <c r="Y33" s="6">
        <v>974</v>
      </c>
      <c r="Z33" s="6">
        <v>2003</v>
      </c>
    </row>
    <row r="34" spans="1:26" x14ac:dyDescent="0.45">
      <c r="A34" s="4">
        <v>362</v>
      </c>
      <c r="B34" s="12" t="s">
        <v>47</v>
      </c>
      <c r="C34" s="6">
        <v>2</v>
      </c>
      <c r="D34" s="6">
        <v>0</v>
      </c>
      <c r="E34" s="6">
        <v>2</v>
      </c>
      <c r="F34" s="6">
        <v>12</v>
      </c>
      <c r="G34" s="6">
        <v>15</v>
      </c>
      <c r="H34" s="6">
        <v>27</v>
      </c>
      <c r="I34" s="6">
        <v>52</v>
      </c>
      <c r="J34" s="6">
        <v>58</v>
      </c>
      <c r="K34" s="6">
        <v>110</v>
      </c>
      <c r="L34" s="6">
        <v>202</v>
      </c>
      <c r="M34" s="6">
        <v>215</v>
      </c>
      <c r="N34" s="6">
        <v>417</v>
      </c>
      <c r="O34" s="6">
        <v>0</v>
      </c>
      <c r="P34" s="6">
        <v>0</v>
      </c>
      <c r="Q34" s="6">
        <v>0</v>
      </c>
      <c r="R34" s="6">
        <v>18</v>
      </c>
      <c r="S34" s="6">
        <v>13</v>
      </c>
      <c r="T34" s="6">
        <v>31</v>
      </c>
      <c r="U34" s="6">
        <v>12</v>
      </c>
      <c r="V34" s="6">
        <v>12</v>
      </c>
      <c r="W34" s="6">
        <v>24</v>
      </c>
      <c r="X34" s="6">
        <v>298</v>
      </c>
      <c r="Y34" s="6">
        <v>313</v>
      </c>
      <c r="Z34" s="6">
        <v>611</v>
      </c>
    </row>
    <row r="35" spans="1:26" x14ac:dyDescent="0.45">
      <c r="A35" s="4">
        <v>364</v>
      </c>
      <c r="B35" s="12" t="s">
        <v>48</v>
      </c>
      <c r="C35" s="6">
        <v>0</v>
      </c>
      <c r="D35" s="6">
        <v>0</v>
      </c>
      <c r="E35" s="6">
        <v>0</v>
      </c>
      <c r="F35" s="6">
        <v>2</v>
      </c>
      <c r="G35" s="6">
        <v>0</v>
      </c>
      <c r="H35" s="6">
        <v>2</v>
      </c>
      <c r="I35" s="6">
        <v>52</v>
      </c>
      <c r="J35" s="6">
        <v>45</v>
      </c>
      <c r="K35" s="6">
        <v>97</v>
      </c>
      <c r="L35" s="6">
        <v>37</v>
      </c>
      <c r="M35" s="6">
        <v>27</v>
      </c>
      <c r="N35" s="6">
        <v>64</v>
      </c>
      <c r="O35" s="6">
        <v>0</v>
      </c>
      <c r="P35" s="6">
        <v>0</v>
      </c>
      <c r="Q35" s="6">
        <v>0</v>
      </c>
      <c r="R35" s="6">
        <v>7</v>
      </c>
      <c r="S35" s="6">
        <v>5</v>
      </c>
      <c r="T35" s="6">
        <v>12</v>
      </c>
      <c r="U35" s="6">
        <v>0</v>
      </c>
      <c r="V35" s="6">
        <v>7</v>
      </c>
      <c r="W35" s="6">
        <v>7</v>
      </c>
      <c r="X35" s="6">
        <v>98</v>
      </c>
      <c r="Y35" s="6">
        <v>84</v>
      </c>
      <c r="Z35" s="6">
        <v>182</v>
      </c>
    </row>
    <row r="36" spans="1:26" x14ac:dyDescent="0.45">
      <c r="A36" s="4">
        <v>365</v>
      </c>
      <c r="B36" s="12" t="s">
        <v>49</v>
      </c>
      <c r="C36" s="6">
        <v>0</v>
      </c>
      <c r="D36" s="6">
        <v>0</v>
      </c>
      <c r="E36" s="6">
        <v>0</v>
      </c>
      <c r="F36" s="6">
        <v>14</v>
      </c>
      <c r="G36" s="6">
        <v>7</v>
      </c>
      <c r="H36" s="6">
        <v>21</v>
      </c>
      <c r="I36" s="6">
        <v>209</v>
      </c>
      <c r="J36" s="6">
        <v>180</v>
      </c>
      <c r="K36" s="6">
        <v>389</v>
      </c>
      <c r="L36" s="6">
        <v>90</v>
      </c>
      <c r="M36" s="6">
        <v>106</v>
      </c>
      <c r="N36" s="6">
        <v>196</v>
      </c>
      <c r="O36" s="6">
        <v>2</v>
      </c>
      <c r="P36" s="6">
        <v>0</v>
      </c>
      <c r="Q36" s="6">
        <v>2</v>
      </c>
      <c r="R36" s="6">
        <v>11</v>
      </c>
      <c r="S36" s="6">
        <v>8</v>
      </c>
      <c r="T36" s="6">
        <v>19</v>
      </c>
      <c r="U36" s="6">
        <v>6</v>
      </c>
      <c r="V36" s="6">
        <v>6</v>
      </c>
      <c r="W36" s="6">
        <v>12</v>
      </c>
      <c r="X36" s="6">
        <v>332</v>
      </c>
      <c r="Y36" s="6">
        <v>307</v>
      </c>
      <c r="Z36" s="6">
        <v>639</v>
      </c>
    </row>
    <row r="37" spans="1:26" x14ac:dyDescent="0.45">
      <c r="A37" s="4">
        <v>366</v>
      </c>
      <c r="B37" s="12" t="s">
        <v>50</v>
      </c>
      <c r="C37" s="6">
        <v>0</v>
      </c>
      <c r="D37" s="6">
        <v>0</v>
      </c>
      <c r="E37" s="6">
        <v>0</v>
      </c>
      <c r="F37" s="6">
        <v>1</v>
      </c>
      <c r="G37" s="6">
        <v>0</v>
      </c>
      <c r="H37" s="6">
        <v>1</v>
      </c>
      <c r="I37" s="6">
        <v>108</v>
      </c>
      <c r="J37" s="6">
        <v>105</v>
      </c>
      <c r="K37" s="6">
        <v>213</v>
      </c>
      <c r="L37" s="6">
        <v>126</v>
      </c>
      <c r="M37" s="6">
        <v>121</v>
      </c>
      <c r="N37" s="6">
        <v>247</v>
      </c>
      <c r="O37" s="6">
        <v>0</v>
      </c>
      <c r="P37" s="6">
        <v>0</v>
      </c>
      <c r="Q37" s="6">
        <v>0</v>
      </c>
      <c r="R37" s="6">
        <v>3</v>
      </c>
      <c r="S37" s="6">
        <v>0</v>
      </c>
      <c r="T37" s="6">
        <v>3</v>
      </c>
      <c r="U37" s="6">
        <v>5</v>
      </c>
      <c r="V37" s="6">
        <v>4</v>
      </c>
      <c r="W37" s="6">
        <v>9</v>
      </c>
      <c r="X37" s="6">
        <v>243</v>
      </c>
      <c r="Y37" s="6">
        <v>230</v>
      </c>
      <c r="Z37" s="6">
        <v>473</v>
      </c>
    </row>
    <row r="38" spans="1:26" x14ac:dyDescent="0.45">
      <c r="A38" s="4">
        <v>367</v>
      </c>
      <c r="B38" s="12" t="s">
        <v>51</v>
      </c>
      <c r="C38" s="6">
        <v>0</v>
      </c>
      <c r="D38" s="6">
        <v>0</v>
      </c>
      <c r="E38" s="6">
        <v>0</v>
      </c>
      <c r="F38" s="6">
        <v>5</v>
      </c>
      <c r="G38" s="6">
        <v>6</v>
      </c>
      <c r="H38" s="6">
        <v>11</v>
      </c>
      <c r="I38" s="6">
        <v>22</v>
      </c>
      <c r="J38" s="6">
        <v>21</v>
      </c>
      <c r="K38" s="6">
        <v>43</v>
      </c>
      <c r="L38" s="6">
        <v>36</v>
      </c>
      <c r="M38" s="6">
        <v>38</v>
      </c>
      <c r="N38" s="6">
        <v>74</v>
      </c>
      <c r="O38" s="6">
        <v>0</v>
      </c>
      <c r="P38" s="6">
        <v>0</v>
      </c>
      <c r="Q38" s="6">
        <v>0</v>
      </c>
      <c r="R38" s="6">
        <v>102</v>
      </c>
      <c r="S38" s="6">
        <v>105</v>
      </c>
      <c r="T38" s="6">
        <v>207</v>
      </c>
      <c r="U38" s="6">
        <v>3</v>
      </c>
      <c r="V38" s="6">
        <v>3</v>
      </c>
      <c r="W38" s="6">
        <v>6</v>
      </c>
      <c r="X38" s="6">
        <v>168</v>
      </c>
      <c r="Y38" s="6">
        <v>173</v>
      </c>
      <c r="Z38" s="6">
        <v>341</v>
      </c>
    </row>
    <row r="39" spans="1:26" x14ac:dyDescent="0.45">
      <c r="A39" s="4">
        <v>368</v>
      </c>
      <c r="B39" s="12" t="s">
        <v>52</v>
      </c>
      <c r="C39" s="6">
        <v>1</v>
      </c>
      <c r="D39" s="6">
        <v>0</v>
      </c>
      <c r="E39" s="6">
        <v>1</v>
      </c>
      <c r="F39" s="6">
        <v>3</v>
      </c>
      <c r="G39" s="6">
        <v>3</v>
      </c>
      <c r="H39" s="6">
        <v>6</v>
      </c>
      <c r="I39" s="6">
        <v>46</v>
      </c>
      <c r="J39" s="6">
        <v>60</v>
      </c>
      <c r="K39" s="6">
        <v>106</v>
      </c>
      <c r="L39" s="6">
        <v>185</v>
      </c>
      <c r="M39" s="6">
        <v>251</v>
      </c>
      <c r="N39" s="6">
        <v>436</v>
      </c>
      <c r="O39" s="6">
        <v>0</v>
      </c>
      <c r="P39" s="6">
        <v>0</v>
      </c>
      <c r="Q39" s="6">
        <v>0</v>
      </c>
      <c r="R39" s="6">
        <v>14</v>
      </c>
      <c r="S39" s="6">
        <v>17</v>
      </c>
      <c r="T39" s="6">
        <v>31</v>
      </c>
      <c r="U39" s="6">
        <v>12</v>
      </c>
      <c r="V39" s="6">
        <v>11</v>
      </c>
      <c r="W39" s="6">
        <v>23</v>
      </c>
      <c r="X39" s="6">
        <v>261</v>
      </c>
      <c r="Y39" s="6">
        <v>342</v>
      </c>
      <c r="Z39" s="6">
        <v>603</v>
      </c>
    </row>
    <row r="40" spans="1:26" x14ac:dyDescent="0.45">
      <c r="A40" s="4">
        <v>369</v>
      </c>
      <c r="B40" s="12" t="s">
        <v>53</v>
      </c>
      <c r="C40" s="6">
        <v>4</v>
      </c>
      <c r="D40" s="6">
        <v>2</v>
      </c>
      <c r="E40" s="6">
        <v>6</v>
      </c>
      <c r="F40" s="6">
        <v>46</v>
      </c>
      <c r="G40" s="6">
        <v>50</v>
      </c>
      <c r="H40" s="6">
        <v>96</v>
      </c>
      <c r="I40" s="6">
        <v>107</v>
      </c>
      <c r="J40" s="6">
        <v>105</v>
      </c>
      <c r="K40" s="6">
        <v>212</v>
      </c>
      <c r="L40" s="6">
        <v>167</v>
      </c>
      <c r="M40" s="6">
        <v>123</v>
      </c>
      <c r="N40" s="6">
        <v>290</v>
      </c>
      <c r="O40" s="6">
        <v>1</v>
      </c>
      <c r="P40" s="6">
        <v>1</v>
      </c>
      <c r="Q40" s="6">
        <v>2</v>
      </c>
      <c r="R40" s="6">
        <v>44</v>
      </c>
      <c r="S40" s="6">
        <v>53</v>
      </c>
      <c r="T40" s="6">
        <v>97</v>
      </c>
      <c r="U40" s="6">
        <v>12</v>
      </c>
      <c r="V40" s="6">
        <v>14</v>
      </c>
      <c r="W40" s="6">
        <v>26</v>
      </c>
      <c r="X40" s="6">
        <v>381</v>
      </c>
      <c r="Y40" s="6">
        <v>348</v>
      </c>
      <c r="Z40" s="6">
        <v>729</v>
      </c>
    </row>
    <row r="41" spans="1:26" x14ac:dyDescent="0.45">
      <c r="A41" s="4">
        <v>374</v>
      </c>
      <c r="B41" s="12" t="s">
        <v>54</v>
      </c>
      <c r="C41" s="6">
        <v>0</v>
      </c>
      <c r="D41" s="6">
        <v>0</v>
      </c>
      <c r="E41" s="6">
        <v>0</v>
      </c>
      <c r="F41" s="6">
        <v>7</v>
      </c>
      <c r="G41" s="6">
        <v>7</v>
      </c>
      <c r="H41" s="6">
        <v>14</v>
      </c>
      <c r="I41" s="6">
        <v>27</v>
      </c>
      <c r="J41" s="6">
        <v>24</v>
      </c>
      <c r="K41" s="6">
        <v>51</v>
      </c>
      <c r="L41" s="6">
        <v>161</v>
      </c>
      <c r="M41" s="6">
        <v>167</v>
      </c>
      <c r="N41" s="6">
        <v>328</v>
      </c>
      <c r="O41" s="6">
        <v>0</v>
      </c>
      <c r="P41" s="6">
        <v>0</v>
      </c>
      <c r="Q41" s="6">
        <v>0</v>
      </c>
      <c r="R41" s="6">
        <v>1</v>
      </c>
      <c r="S41" s="6">
        <v>0</v>
      </c>
      <c r="T41" s="6">
        <v>1</v>
      </c>
      <c r="U41" s="6">
        <v>2</v>
      </c>
      <c r="V41" s="6">
        <v>4</v>
      </c>
      <c r="W41" s="6">
        <v>6</v>
      </c>
      <c r="X41" s="6">
        <v>198</v>
      </c>
      <c r="Y41" s="6">
        <v>202</v>
      </c>
      <c r="Z41" s="6">
        <v>400</v>
      </c>
    </row>
    <row r="42" spans="1:26" x14ac:dyDescent="0.45">
      <c r="A42" s="4">
        <v>377</v>
      </c>
      <c r="B42" s="12" t="s">
        <v>55</v>
      </c>
      <c r="C42" s="6">
        <v>3</v>
      </c>
      <c r="D42" s="6">
        <v>1</v>
      </c>
      <c r="E42" s="6">
        <v>4</v>
      </c>
      <c r="F42" s="6">
        <v>75</v>
      </c>
      <c r="G42" s="6">
        <v>77</v>
      </c>
      <c r="H42" s="6">
        <v>152</v>
      </c>
      <c r="I42" s="6">
        <v>308</v>
      </c>
      <c r="J42" s="6">
        <v>305</v>
      </c>
      <c r="K42" s="6">
        <v>613</v>
      </c>
      <c r="L42" s="6">
        <v>403</v>
      </c>
      <c r="M42" s="6">
        <v>405</v>
      </c>
      <c r="N42" s="6">
        <v>808</v>
      </c>
      <c r="O42" s="6">
        <v>0</v>
      </c>
      <c r="P42" s="6">
        <v>0</v>
      </c>
      <c r="Q42" s="6">
        <v>0</v>
      </c>
      <c r="R42" s="6">
        <v>233</v>
      </c>
      <c r="S42" s="6">
        <v>169</v>
      </c>
      <c r="T42" s="6">
        <v>402</v>
      </c>
      <c r="U42" s="6">
        <v>32</v>
      </c>
      <c r="V42" s="6">
        <v>26</v>
      </c>
      <c r="W42" s="6">
        <v>58</v>
      </c>
      <c r="X42" s="6">
        <v>1054</v>
      </c>
      <c r="Y42" s="6">
        <v>983</v>
      </c>
      <c r="Z42" s="6">
        <v>2037</v>
      </c>
    </row>
    <row r="43" spans="1:26" x14ac:dyDescent="0.45">
      <c r="A43" s="4">
        <v>379</v>
      </c>
      <c r="B43" s="12" t="s">
        <v>56</v>
      </c>
      <c r="C43" s="6">
        <v>0</v>
      </c>
      <c r="D43" s="6">
        <v>0</v>
      </c>
      <c r="E43" s="6">
        <v>0</v>
      </c>
      <c r="F43" s="6">
        <v>2</v>
      </c>
      <c r="G43" s="6">
        <v>2</v>
      </c>
      <c r="H43" s="6">
        <v>4</v>
      </c>
      <c r="I43" s="6">
        <v>9</v>
      </c>
      <c r="J43" s="6">
        <v>7</v>
      </c>
      <c r="K43" s="6">
        <v>16</v>
      </c>
      <c r="L43" s="6">
        <v>62</v>
      </c>
      <c r="M43" s="6">
        <v>57</v>
      </c>
      <c r="N43" s="6">
        <v>119</v>
      </c>
      <c r="O43" s="6">
        <v>0</v>
      </c>
      <c r="P43" s="6">
        <v>0</v>
      </c>
      <c r="Q43" s="6">
        <v>0</v>
      </c>
      <c r="R43" s="6">
        <v>157</v>
      </c>
      <c r="S43" s="6">
        <v>149</v>
      </c>
      <c r="T43" s="6">
        <v>306</v>
      </c>
      <c r="U43" s="6">
        <v>12</v>
      </c>
      <c r="V43" s="6">
        <v>8</v>
      </c>
      <c r="W43" s="6">
        <v>20</v>
      </c>
      <c r="X43" s="6">
        <v>242</v>
      </c>
      <c r="Y43" s="6">
        <v>223</v>
      </c>
      <c r="Z43" s="6">
        <v>465</v>
      </c>
    </row>
    <row r="44" spans="1:26" x14ac:dyDescent="0.45">
      <c r="A44" s="4">
        <v>381</v>
      </c>
      <c r="B44" s="12" t="s">
        <v>57</v>
      </c>
      <c r="C44" s="6">
        <v>0</v>
      </c>
      <c r="D44" s="6">
        <v>1</v>
      </c>
      <c r="E44" s="6">
        <v>1</v>
      </c>
      <c r="F44" s="6">
        <v>22</v>
      </c>
      <c r="G44" s="6">
        <v>15</v>
      </c>
      <c r="H44" s="6">
        <v>37</v>
      </c>
      <c r="I44" s="6">
        <v>305</v>
      </c>
      <c r="J44" s="6">
        <v>279</v>
      </c>
      <c r="K44" s="6">
        <v>584</v>
      </c>
      <c r="L44" s="6">
        <v>137</v>
      </c>
      <c r="M44" s="6">
        <v>116</v>
      </c>
      <c r="N44" s="6">
        <v>253</v>
      </c>
      <c r="O44" s="6">
        <v>0</v>
      </c>
      <c r="P44" s="6">
        <v>1</v>
      </c>
      <c r="Q44" s="6">
        <v>1</v>
      </c>
      <c r="R44" s="6">
        <v>26</v>
      </c>
      <c r="S44" s="6">
        <v>13</v>
      </c>
      <c r="T44" s="6">
        <v>39</v>
      </c>
      <c r="U44" s="6">
        <v>6</v>
      </c>
      <c r="V44" s="6">
        <v>6</v>
      </c>
      <c r="W44" s="6">
        <v>12</v>
      </c>
      <c r="X44" s="6">
        <v>496</v>
      </c>
      <c r="Y44" s="6">
        <v>431</v>
      </c>
      <c r="Z44" s="6">
        <v>927</v>
      </c>
    </row>
    <row r="45" spans="1:26" x14ac:dyDescent="0.45">
      <c r="A45" s="4">
        <v>382</v>
      </c>
      <c r="B45" s="12" t="s">
        <v>58</v>
      </c>
      <c r="C45" s="6">
        <v>3</v>
      </c>
      <c r="D45" s="6">
        <v>0</v>
      </c>
      <c r="E45" s="6">
        <v>3</v>
      </c>
      <c r="F45" s="6">
        <v>89</v>
      </c>
      <c r="G45" s="6">
        <v>80</v>
      </c>
      <c r="H45" s="6">
        <v>169</v>
      </c>
      <c r="I45" s="6">
        <v>46</v>
      </c>
      <c r="J45" s="6">
        <v>43</v>
      </c>
      <c r="K45" s="6">
        <v>89</v>
      </c>
      <c r="L45" s="6">
        <v>28</v>
      </c>
      <c r="M45" s="6">
        <v>23</v>
      </c>
      <c r="N45" s="6">
        <v>51</v>
      </c>
      <c r="O45" s="6">
        <v>0</v>
      </c>
      <c r="P45" s="6">
        <v>0</v>
      </c>
      <c r="Q45" s="6">
        <v>0</v>
      </c>
      <c r="R45" s="6">
        <v>352</v>
      </c>
      <c r="S45" s="6">
        <v>353</v>
      </c>
      <c r="T45" s="6">
        <v>705</v>
      </c>
      <c r="U45" s="6">
        <v>18</v>
      </c>
      <c r="V45" s="6">
        <v>14</v>
      </c>
      <c r="W45" s="6">
        <v>32</v>
      </c>
      <c r="X45" s="6">
        <v>536</v>
      </c>
      <c r="Y45" s="6">
        <v>513</v>
      </c>
      <c r="Z45" s="6">
        <v>1049</v>
      </c>
    </row>
    <row r="46" spans="1:26" x14ac:dyDescent="0.45">
      <c r="A46" s="4">
        <v>383</v>
      </c>
      <c r="B46" s="12" t="s">
        <v>59</v>
      </c>
      <c r="C46" s="6">
        <v>0</v>
      </c>
      <c r="D46" s="6">
        <v>0</v>
      </c>
      <c r="E46" s="6">
        <v>0</v>
      </c>
      <c r="F46" s="6">
        <v>202</v>
      </c>
      <c r="G46" s="6">
        <v>206</v>
      </c>
      <c r="H46" s="6">
        <v>408</v>
      </c>
      <c r="I46" s="6">
        <v>44</v>
      </c>
      <c r="J46" s="6">
        <v>50</v>
      </c>
      <c r="K46" s="6">
        <v>94</v>
      </c>
      <c r="L46" s="6">
        <v>48</v>
      </c>
      <c r="M46" s="6">
        <v>46</v>
      </c>
      <c r="N46" s="6">
        <v>94</v>
      </c>
      <c r="O46" s="6">
        <v>1</v>
      </c>
      <c r="P46" s="6">
        <v>0</v>
      </c>
      <c r="Q46" s="6">
        <v>1</v>
      </c>
      <c r="R46" s="6">
        <v>240</v>
      </c>
      <c r="S46" s="6">
        <v>213</v>
      </c>
      <c r="T46" s="6">
        <v>453</v>
      </c>
      <c r="U46" s="6">
        <v>11</v>
      </c>
      <c r="V46" s="6">
        <v>12</v>
      </c>
      <c r="W46" s="6">
        <v>23</v>
      </c>
      <c r="X46" s="6">
        <v>546</v>
      </c>
      <c r="Y46" s="6">
        <v>527</v>
      </c>
      <c r="Z46" s="6">
        <v>1073</v>
      </c>
    </row>
    <row r="47" spans="1:26" x14ac:dyDescent="0.45">
      <c r="A47" s="4">
        <v>384</v>
      </c>
      <c r="B47" s="12" t="s">
        <v>60</v>
      </c>
      <c r="C47" s="6">
        <v>1</v>
      </c>
      <c r="D47" s="6">
        <v>1</v>
      </c>
      <c r="E47" s="6">
        <v>2</v>
      </c>
      <c r="F47" s="6">
        <v>6</v>
      </c>
      <c r="G47" s="6">
        <v>9</v>
      </c>
      <c r="H47" s="6">
        <v>15</v>
      </c>
      <c r="I47" s="6">
        <v>44</v>
      </c>
      <c r="J47" s="6">
        <v>42</v>
      </c>
      <c r="K47" s="6">
        <v>86</v>
      </c>
      <c r="L47" s="6">
        <v>142</v>
      </c>
      <c r="M47" s="6">
        <v>180</v>
      </c>
      <c r="N47" s="6">
        <v>322</v>
      </c>
      <c r="O47" s="6">
        <v>0</v>
      </c>
      <c r="P47" s="6">
        <v>0</v>
      </c>
      <c r="Q47" s="6">
        <v>0</v>
      </c>
      <c r="R47" s="6">
        <v>34</v>
      </c>
      <c r="S47" s="6">
        <v>29</v>
      </c>
      <c r="T47" s="6">
        <v>63</v>
      </c>
      <c r="U47" s="6">
        <v>5</v>
      </c>
      <c r="V47" s="6">
        <v>8</v>
      </c>
      <c r="W47" s="6">
        <v>13</v>
      </c>
      <c r="X47" s="6">
        <v>232</v>
      </c>
      <c r="Y47" s="6">
        <v>269</v>
      </c>
      <c r="Z47" s="6">
        <v>501</v>
      </c>
    </row>
    <row r="48" spans="1:26" x14ac:dyDescent="0.45">
      <c r="A48" s="4">
        <v>385</v>
      </c>
      <c r="B48" s="12" t="s">
        <v>61</v>
      </c>
      <c r="C48" s="6">
        <v>0</v>
      </c>
      <c r="D48" s="6">
        <v>0</v>
      </c>
      <c r="E48" s="6">
        <v>0</v>
      </c>
      <c r="F48" s="6">
        <v>52</v>
      </c>
      <c r="G48" s="6">
        <v>80</v>
      </c>
      <c r="H48" s="6">
        <v>132</v>
      </c>
      <c r="I48" s="6">
        <v>59</v>
      </c>
      <c r="J48" s="6">
        <v>68</v>
      </c>
      <c r="K48" s="6">
        <v>127</v>
      </c>
      <c r="L48" s="6">
        <v>59</v>
      </c>
      <c r="M48" s="6">
        <v>42</v>
      </c>
      <c r="N48" s="6">
        <v>101</v>
      </c>
      <c r="O48" s="6">
        <v>1</v>
      </c>
      <c r="P48" s="6">
        <v>1</v>
      </c>
      <c r="Q48" s="6">
        <v>2</v>
      </c>
      <c r="R48" s="6">
        <v>129</v>
      </c>
      <c r="S48" s="6">
        <v>141</v>
      </c>
      <c r="T48" s="6">
        <v>270</v>
      </c>
      <c r="U48" s="6">
        <v>18</v>
      </c>
      <c r="V48" s="6">
        <v>18</v>
      </c>
      <c r="W48" s="6">
        <v>36</v>
      </c>
      <c r="X48" s="6">
        <v>318</v>
      </c>
      <c r="Y48" s="6">
        <v>350</v>
      </c>
      <c r="Z48" s="6">
        <v>668</v>
      </c>
    </row>
    <row r="49" spans="1:26" x14ac:dyDescent="0.45">
      <c r="A49" s="4">
        <v>386</v>
      </c>
      <c r="B49" s="12" t="s">
        <v>62</v>
      </c>
      <c r="C49" s="6">
        <v>0</v>
      </c>
      <c r="D49" s="6">
        <v>0</v>
      </c>
      <c r="E49" s="6">
        <v>0</v>
      </c>
      <c r="F49" s="6">
        <v>2</v>
      </c>
      <c r="G49" s="6">
        <v>17</v>
      </c>
      <c r="H49" s="6">
        <v>19</v>
      </c>
      <c r="I49" s="6">
        <v>22</v>
      </c>
      <c r="J49" s="6">
        <v>85</v>
      </c>
      <c r="K49" s="6">
        <v>107</v>
      </c>
      <c r="L49" s="6">
        <v>28</v>
      </c>
      <c r="M49" s="6">
        <v>110</v>
      </c>
      <c r="N49" s="6">
        <v>138</v>
      </c>
      <c r="O49" s="6">
        <v>0</v>
      </c>
      <c r="P49" s="6">
        <v>0</v>
      </c>
      <c r="Q49" s="6">
        <v>0</v>
      </c>
      <c r="R49" s="6">
        <v>4</v>
      </c>
      <c r="S49" s="6">
        <v>8</v>
      </c>
      <c r="T49" s="6">
        <v>12</v>
      </c>
      <c r="U49" s="6">
        <v>1</v>
      </c>
      <c r="V49" s="6">
        <v>4</v>
      </c>
      <c r="W49" s="6">
        <v>5</v>
      </c>
      <c r="X49" s="6">
        <v>57</v>
      </c>
      <c r="Y49" s="6">
        <v>224</v>
      </c>
      <c r="Z49" s="6">
        <v>281</v>
      </c>
    </row>
    <row r="50" spans="1:26" x14ac:dyDescent="0.45">
      <c r="A50" s="4">
        <v>392</v>
      </c>
      <c r="B50" s="12" t="s">
        <v>63</v>
      </c>
      <c r="C50" s="6">
        <v>3</v>
      </c>
      <c r="D50" s="6">
        <v>3</v>
      </c>
      <c r="E50" s="6">
        <v>6</v>
      </c>
      <c r="F50" s="6">
        <v>165</v>
      </c>
      <c r="G50" s="6">
        <v>165</v>
      </c>
      <c r="H50" s="6">
        <v>330</v>
      </c>
      <c r="I50" s="6">
        <v>32</v>
      </c>
      <c r="J50" s="6">
        <v>30</v>
      </c>
      <c r="K50" s="6">
        <v>62</v>
      </c>
      <c r="L50" s="6">
        <v>23</v>
      </c>
      <c r="M50" s="6">
        <v>28</v>
      </c>
      <c r="N50" s="6">
        <v>51</v>
      </c>
      <c r="O50" s="6">
        <v>1</v>
      </c>
      <c r="P50" s="6">
        <v>1</v>
      </c>
      <c r="Q50" s="6">
        <v>2</v>
      </c>
      <c r="R50" s="6">
        <v>279</v>
      </c>
      <c r="S50" s="6">
        <v>249</v>
      </c>
      <c r="T50" s="6">
        <v>528</v>
      </c>
      <c r="U50" s="6">
        <v>16</v>
      </c>
      <c r="V50" s="6">
        <v>20</v>
      </c>
      <c r="W50" s="6">
        <v>36</v>
      </c>
      <c r="X50" s="6">
        <v>519</v>
      </c>
      <c r="Y50" s="6">
        <v>496</v>
      </c>
      <c r="Z50" s="6">
        <v>1015</v>
      </c>
    </row>
    <row r="51" spans="1:26" x14ac:dyDescent="0.45">
      <c r="A51" s="4">
        <v>394</v>
      </c>
      <c r="B51" s="12" t="s">
        <v>64</v>
      </c>
      <c r="C51" s="6">
        <v>0</v>
      </c>
      <c r="D51" s="6">
        <v>0</v>
      </c>
      <c r="E51" s="6">
        <v>0</v>
      </c>
      <c r="F51" s="6">
        <v>20</v>
      </c>
      <c r="G51" s="6">
        <v>24</v>
      </c>
      <c r="H51" s="6">
        <v>44</v>
      </c>
      <c r="I51" s="6">
        <v>83</v>
      </c>
      <c r="J51" s="6">
        <v>94</v>
      </c>
      <c r="K51" s="6">
        <v>177</v>
      </c>
      <c r="L51" s="6">
        <v>192</v>
      </c>
      <c r="M51" s="6">
        <v>181</v>
      </c>
      <c r="N51" s="6">
        <v>373</v>
      </c>
      <c r="O51" s="6">
        <v>0</v>
      </c>
      <c r="P51" s="6">
        <v>2</v>
      </c>
      <c r="Q51" s="6">
        <v>2</v>
      </c>
      <c r="R51" s="6">
        <v>235</v>
      </c>
      <c r="S51" s="6">
        <v>186</v>
      </c>
      <c r="T51" s="6">
        <v>421</v>
      </c>
      <c r="U51" s="6">
        <v>32</v>
      </c>
      <c r="V51" s="6">
        <v>36</v>
      </c>
      <c r="W51" s="6">
        <v>68</v>
      </c>
      <c r="X51" s="6">
        <v>562</v>
      </c>
      <c r="Y51" s="6">
        <v>523</v>
      </c>
      <c r="Z51" s="6">
        <v>1085</v>
      </c>
    </row>
    <row r="52" spans="1:26" x14ac:dyDescent="0.45">
      <c r="A52" s="4">
        <v>397</v>
      </c>
      <c r="B52" s="12" t="s">
        <v>65</v>
      </c>
      <c r="C52" s="6">
        <v>0</v>
      </c>
      <c r="D52" s="6">
        <v>1</v>
      </c>
      <c r="E52" s="6">
        <v>1</v>
      </c>
      <c r="F52" s="6">
        <v>46</v>
      </c>
      <c r="G52" s="6">
        <v>63</v>
      </c>
      <c r="H52" s="6">
        <v>109</v>
      </c>
      <c r="I52" s="6">
        <v>440</v>
      </c>
      <c r="J52" s="6">
        <v>368</v>
      </c>
      <c r="K52" s="6">
        <v>808</v>
      </c>
      <c r="L52" s="6">
        <v>349</v>
      </c>
      <c r="M52" s="6">
        <v>319</v>
      </c>
      <c r="N52" s="6">
        <v>668</v>
      </c>
      <c r="O52" s="6">
        <v>0</v>
      </c>
      <c r="P52" s="6">
        <v>2</v>
      </c>
      <c r="Q52" s="6">
        <v>2</v>
      </c>
      <c r="R52" s="6">
        <v>36</v>
      </c>
      <c r="S52" s="6">
        <v>32</v>
      </c>
      <c r="T52" s="6">
        <v>68</v>
      </c>
      <c r="U52" s="6">
        <v>36</v>
      </c>
      <c r="V52" s="6">
        <v>25</v>
      </c>
      <c r="W52" s="6">
        <v>61</v>
      </c>
      <c r="X52" s="6">
        <v>907</v>
      </c>
      <c r="Y52" s="6">
        <v>810</v>
      </c>
      <c r="Z52" s="6">
        <v>1717</v>
      </c>
    </row>
    <row r="53" spans="1:26" x14ac:dyDescent="0.45">
      <c r="A53" s="4">
        <v>398</v>
      </c>
      <c r="B53" s="12" t="s">
        <v>66</v>
      </c>
      <c r="C53" s="6">
        <v>0</v>
      </c>
      <c r="D53" s="6">
        <v>0</v>
      </c>
      <c r="E53" s="6">
        <v>0</v>
      </c>
      <c r="F53" s="6">
        <v>4</v>
      </c>
      <c r="G53" s="6">
        <v>2</v>
      </c>
      <c r="H53" s="6">
        <v>6</v>
      </c>
      <c r="I53" s="6">
        <v>95</v>
      </c>
      <c r="J53" s="6">
        <v>77</v>
      </c>
      <c r="K53" s="6">
        <v>172</v>
      </c>
      <c r="L53" s="6">
        <v>125</v>
      </c>
      <c r="M53" s="6">
        <v>143</v>
      </c>
      <c r="N53" s="6">
        <v>268</v>
      </c>
      <c r="O53" s="6">
        <v>1</v>
      </c>
      <c r="P53" s="6">
        <v>0</v>
      </c>
      <c r="Q53" s="6">
        <v>1</v>
      </c>
      <c r="R53" s="6">
        <v>19</v>
      </c>
      <c r="S53" s="6">
        <v>16</v>
      </c>
      <c r="T53" s="6">
        <v>35</v>
      </c>
      <c r="U53" s="6">
        <v>13</v>
      </c>
      <c r="V53" s="6">
        <v>13</v>
      </c>
      <c r="W53" s="6">
        <v>26</v>
      </c>
      <c r="X53" s="6">
        <v>257</v>
      </c>
      <c r="Y53" s="6">
        <v>251</v>
      </c>
      <c r="Z53" s="6">
        <v>508</v>
      </c>
    </row>
    <row r="54" spans="1:26" x14ac:dyDescent="0.45">
      <c r="A54" s="4">
        <v>399</v>
      </c>
      <c r="B54" s="12" t="s">
        <v>67</v>
      </c>
      <c r="C54" s="6">
        <v>1</v>
      </c>
      <c r="D54" s="6">
        <v>1</v>
      </c>
      <c r="E54" s="6">
        <v>2</v>
      </c>
      <c r="F54" s="6">
        <v>16</v>
      </c>
      <c r="G54" s="6">
        <v>15</v>
      </c>
      <c r="H54" s="6">
        <v>31</v>
      </c>
      <c r="I54" s="6">
        <v>113</v>
      </c>
      <c r="J54" s="6">
        <v>104</v>
      </c>
      <c r="K54" s="6">
        <v>217</v>
      </c>
      <c r="L54" s="6">
        <v>150</v>
      </c>
      <c r="M54" s="6">
        <v>147</v>
      </c>
      <c r="N54" s="6">
        <v>297</v>
      </c>
      <c r="O54" s="6">
        <v>1</v>
      </c>
      <c r="P54" s="6">
        <v>0</v>
      </c>
      <c r="Q54" s="6">
        <v>1</v>
      </c>
      <c r="R54" s="6">
        <v>407</v>
      </c>
      <c r="S54" s="6">
        <v>379</v>
      </c>
      <c r="T54" s="6">
        <v>786</v>
      </c>
      <c r="U54" s="6">
        <v>11</v>
      </c>
      <c r="V54" s="6">
        <v>13</v>
      </c>
      <c r="W54" s="6">
        <v>24</v>
      </c>
      <c r="X54" s="6">
        <v>699</v>
      </c>
      <c r="Y54" s="6">
        <v>659</v>
      </c>
      <c r="Z54" s="6">
        <v>1358</v>
      </c>
    </row>
    <row r="55" spans="1:26" x14ac:dyDescent="0.45">
      <c r="A55" s="4">
        <v>404</v>
      </c>
      <c r="B55" s="12" t="s">
        <v>68</v>
      </c>
      <c r="C55" s="6">
        <v>0</v>
      </c>
      <c r="D55" s="6">
        <v>0</v>
      </c>
      <c r="E55" s="6">
        <v>0</v>
      </c>
      <c r="F55" s="6">
        <v>7</v>
      </c>
      <c r="G55" s="6">
        <v>13</v>
      </c>
      <c r="H55" s="6">
        <v>20</v>
      </c>
      <c r="I55" s="6">
        <v>23</v>
      </c>
      <c r="J55" s="6">
        <v>24</v>
      </c>
      <c r="K55" s="6">
        <v>47</v>
      </c>
      <c r="L55" s="6">
        <v>18</v>
      </c>
      <c r="M55" s="6">
        <v>35</v>
      </c>
      <c r="N55" s="6">
        <v>53</v>
      </c>
      <c r="O55" s="6">
        <v>0</v>
      </c>
      <c r="P55" s="6">
        <v>0</v>
      </c>
      <c r="Q55" s="6">
        <v>0</v>
      </c>
      <c r="R55" s="6">
        <v>39</v>
      </c>
      <c r="S55" s="6">
        <v>31</v>
      </c>
      <c r="T55" s="6">
        <v>70</v>
      </c>
      <c r="U55" s="6">
        <v>0</v>
      </c>
      <c r="V55" s="6">
        <v>6</v>
      </c>
      <c r="W55" s="6">
        <v>6</v>
      </c>
      <c r="X55" s="6">
        <v>87</v>
      </c>
      <c r="Y55" s="6">
        <v>109</v>
      </c>
      <c r="Z55" s="6">
        <v>196</v>
      </c>
    </row>
    <row r="56" spans="1:26" x14ac:dyDescent="0.45">
      <c r="A56" s="4">
        <v>405</v>
      </c>
      <c r="B56" s="12" t="s">
        <v>69</v>
      </c>
      <c r="C56" s="6">
        <v>2</v>
      </c>
      <c r="D56" s="6">
        <v>1</v>
      </c>
      <c r="E56" s="6">
        <v>3</v>
      </c>
      <c r="F56" s="6">
        <v>25</v>
      </c>
      <c r="G56" s="6">
        <v>25</v>
      </c>
      <c r="H56" s="6">
        <v>50</v>
      </c>
      <c r="I56" s="6">
        <v>311</v>
      </c>
      <c r="J56" s="6">
        <v>247</v>
      </c>
      <c r="K56" s="6">
        <v>558</v>
      </c>
      <c r="L56" s="6">
        <v>493</v>
      </c>
      <c r="M56" s="6">
        <v>412</v>
      </c>
      <c r="N56" s="6">
        <v>905</v>
      </c>
      <c r="O56" s="6">
        <v>2</v>
      </c>
      <c r="P56" s="6">
        <v>1</v>
      </c>
      <c r="Q56" s="6">
        <v>3</v>
      </c>
      <c r="R56" s="6">
        <v>19</v>
      </c>
      <c r="S56" s="6">
        <v>5</v>
      </c>
      <c r="T56" s="6">
        <v>24</v>
      </c>
      <c r="U56" s="6">
        <v>9</v>
      </c>
      <c r="V56" s="6">
        <v>8</v>
      </c>
      <c r="W56" s="6">
        <v>17</v>
      </c>
      <c r="X56" s="6">
        <v>861</v>
      </c>
      <c r="Y56" s="6">
        <v>699</v>
      </c>
      <c r="Z56" s="6">
        <v>1560</v>
      </c>
    </row>
    <row r="57" spans="1:26" x14ac:dyDescent="0.45">
      <c r="A57" s="4">
        <v>406</v>
      </c>
      <c r="B57" s="12" t="s">
        <v>70</v>
      </c>
      <c r="C57" s="6">
        <v>0</v>
      </c>
      <c r="D57" s="6">
        <v>0</v>
      </c>
      <c r="E57" s="6">
        <v>0</v>
      </c>
      <c r="F57" s="6">
        <v>106</v>
      </c>
      <c r="G57" s="6">
        <v>110</v>
      </c>
      <c r="H57" s="6">
        <v>216</v>
      </c>
      <c r="I57" s="6">
        <v>40</v>
      </c>
      <c r="J57" s="6">
        <v>56</v>
      </c>
      <c r="K57" s="6">
        <v>96</v>
      </c>
      <c r="L57" s="6">
        <v>48</v>
      </c>
      <c r="M57" s="6">
        <v>47</v>
      </c>
      <c r="N57" s="6">
        <v>95</v>
      </c>
      <c r="O57" s="6">
        <v>0</v>
      </c>
      <c r="P57" s="6">
        <v>2</v>
      </c>
      <c r="Q57" s="6">
        <v>2</v>
      </c>
      <c r="R57" s="6">
        <v>224</v>
      </c>
      <c r="S57" s="6">
        <v>199</v>
      </c>
      <c r="T57" s="6">
        <v>423</v>
      </c>
      <c r="U57" s="6">
        <v>22</v>
      </c>
      <c r="V57" s="6">
        <v>15</v>
      </c>
      <c r="W57" s="6">
        <v>37</v>
      </c>
      <c r="X57" s="6">
        <v>440</v>
      </c>
      <c r="Y57" s="6">
        <v>429</v>
      </c>
      <c r="Z57" s="6">
        <v>869</v>
      </c>
    </row>
    <row r="58" spans="1:26" x14ac:dyDescent="0.45">
      <c r="A58" s="4">
        <v>408</v>
      </c>
      <c r="B58" s="12" t="s">
        <v>71</v>
      </c>
      <c r="C58" s="6">
        <v>0</v>
      </c>
      <c r="D58" s="6">
        <v>0</v>
      </c>
      <c r="E58" s="6">
        <v>0</v>
      </c>
      <c r="F58" s="6">
        <v>29</v>
      </c>
      <c r="G58" s="6">
        <v>33</v>
      </c>
      <c r="H58" s="6">
        <v>62</v>
      </c>
      <c r="I58" s="6">
        <v>160</v>
      </c>
      <c r="J58" s="6">
        <v>153</v>
      </c>
      <c r="K58" s="6">
        <v>313</v>
      </c>
      <c r="L58" s="6">
        <v>140</v>
      </c>
      <c r="M58" s="6">
        <v>103</v>
      </c>
      <c r="N58" s="6">
        <v>243</v>
      </c>
      <c r="O58" s="6">
        <v>1</v>
      </c>
      <c r="P58" s="6">
        <v>0</v>
      </c>
      <c r="Q58" s="6">
        <v>1</v>
      </c>
      <c r="R58" s="6">
        <v>16</v>
      </c>
      <c r="S58" s="6">
        <v>4</v>
      </c>
      <c r="T58" s="6">
        <v>20</v>
      </c>
      <c r="U58" s="6">
        <v>10</v>
      </c>
      <c r="V58" s="6">
        <v>14</v>
      </c>
      <c r="W58" s="6">
        <v>24</v>
      </c>
      <c r="X58" s="6">
        <v>356</v>
      </c>
      <c r="Y58" s="6">
        <v>307</v>
      </c>
      <c r="Z58" s="6">
        <v>663</v>
      </c>
    </row>
    <row r="59" spans="1:26" x14ac:dyDescent="0.45">
      <c r="A59" s="4">
        <v>409</v>
      </c>
      <c r="B59" s="12" t="s">
        <v>72</v>
      </c>
      <c r="C59" s="6">
        <v>1</v>
      </c>
      <c r="D59" s="6">
        <v>0</v>
      </c>
      <c r="E59" s="6">
        <v>1</v>
      </c>
      <c r="F59" s="6">
        <v>8</v>
      </c>
      <c r="G59" s="6">
        <v>8</v>
      </c>
      <c r="H59" s="6">
        <v>16</v>
      </c>
      <c r="I59" s="6">
        <v>18</v>
      </c>
      <c r="J59" s="6">
        <v>18</v>
      </c>
      <c r="K59" s="6">
        <v>36</v>
      </c>
      <c r="L59" s="6">
        <v>123</v>
      </c>
      <c r="M59" s="6">
        <v>133</v>
      </c>
      <c r="N59" s="6">
        <v>256</v>
      </c>
      <c r="O59" s="6">
        <v>0</v>
      </c>
      <c r="P59" s="6">
        <v>0</v>
      </c>
      <c r="Q59" s="6">
        <v>0</v>
      </c>
      <c r="R59" s="6">
        <v>14</v>
      </c>
      <c r="S59" s="6">
        <v>9</v>
      </c>
      <c r="T59" s="6">
        <v>23</v>
      </c>
      <c r="U59" s="6">
        <v>7</v>
      </c>
      <c r="V59" s="6">
        <v>7</v>
      </c>
      <c r="W59" s="6">
        <v>14</v>
      </c>
      <c r="X59" s="6">
        <v>171</v>
      </c>
      <c r="Y59" s="6">
        <v>175</v>
      </c>
      <c r="Z59" s="6">
        <v>346</v>
      </c>
    </row>
    <row r="60" spans="1:26" x14ac:dyDescent="0.45">
      <c r="A60" s="4">
        <v>410</v>
      </c>
      <c r="B60" s="12" t="s">
        <v>73</v>
      </c>
      <c r="C60" s="6">
        <v>0</v>
      </c>
      <c r="D60" s="6">
        <v>0</v>
      </c>
      <c r="E60" s="6">
        <v>0</v>
      </c>
      <c r="F60" s="6">
        <v>14</v>
      </c>
      <c r="G60" s="6">
        <v>16</v>
      </c>
      <c r="H60" s="6">
        <v>30</v>
      </c>
      <c r="I60" s="6">
        <v>138</v>
      </c>
      <c r="J60" s="6">
        <v>138</v>
      </c>
      <c r="K60" s="6">
        <v>276</v>
      </c>
      <c r="L60" s="6">
        <v>115</v>
      </c>
      <c r="M60" s="6">
        <v>125</v>
      </c>
      <c r="N60" s="6">
        <v>240</v>
      </c>
      <c r="O60" s="6">
        <v>1</v>
      </c>
      <c r="P60" s="6">
        <v>1</v>
      </c>
      <c r="Q60" s="6">
        <v>2</v>
      </c>
      <c r="R60" s="6">
        <v>8</v>
      </c>
      <c r="S60" s="6">
        <v>5</v>
      </c>
      <c r="T60" s="6">
        <v>13</v>
      </c>
      <c r="U60" s="6">
        <v>4</v>
      </c>
      <c r="V60" s="6">
        <v>7</v>
      </c>
      <c r="W60" s="6">
        <v>11</v>
      </c>
      <c r="X60" s="6">
        <v>280</v>
      </c>
      <c r="Y60" s="6">
        <v>292</v>
      </c>
      <c r="Z60" s="6">
        <v>572</v>
      </c>
    </row>
    <row r="61" spans="1:26" x14ac:dyDescent="0.45">
      <c r="A61" s="4">
        <v>411</v>
      </c>
      <c r="B61" s="12" t="s">
        <v>74</v>
      </c>
      <c r="C61" s="6">
        <v>1</v>
      </c>
      <c r="D61" s="6">
        <v>0</v>
      </c>
      <c r="E61" s="6">
        <v>1</v>
      </c>
      <c r="F61" s="6">
        <v>15</v>
      </c>
      <c r="G61" s="6">
        <v>16</v>
      </c>
      <c r="H61" s="6">
        <v>31</v>
      </c>
      <c r="I61" s="6">
        <v>27</v>
      </c>
      <c r="J61" s="6">
        <v>23</v>
      </c>
      <c r="K61" s="6">
        <v>50</v>
      </c>
      <c r="L61" s="6">
        <v>121</v>
      </c>
      <c r="M61" s="6">
        <v>91</v>
      </c>
      <c r="N61" s="6">
        <v>212</v>
      </c>
      <c r="O61" s="6">
        <v>0</v>
      </c>
      <c r="P61" s="6">
        <v>0</v>
      </c>
      <c r="Q61" s="6">
        <v>0</v>
      </c>
      <c r="R61" s="6">
        <v>135</v>
      </c>
      <c r="S61" s="6">
        <v>102</v>
      </c>
      <c r="T61" s="6">
        <v>237</v>
      </c>
      <c r="U61" s="6">
        <v>21</v>
      </c>
      <c r="V61" s="6">
        <v>12</v>
      </c>
      <c r="W61" s="6">
        <v>33</v>
      </c>
      <c r="X61" s="6">
        <v>320</v>
      </c>
      <c r="Y61" s="6">
        <v>244</v>
      </c>
      <c r="Z61" s="6">
        <v>564</v>
      </c>
    </row>
    <row r="62" spans="1:26" x14ac:dyDescent="0.45">
      <c r="A62" s="4">
        <v>412</v>
      </c>
      <c r="B62" s="12" t="s">
        <v>75</v>
      </c>
      <c r="C62" s="6">
        <v>0</v>
      </c>
      <c r="D62" s="6">
        <v>0</v>
      </c>
      <c r="E62" s="6">
        <v>0</v>
      </c>
      <c r="F62" s="6">
        <v>5</v>
      </c>
      <c r="G62" s="6">
        <v>5</v>
      </c>
      <c r="H62" s="6">
        <v>10</v>
      </c>
      <c r="I62" s="6">
        <v>270</v>
      </c>
      <c r="J62" s="6">
        <v>254</v>
      </c>
      <c r="K62" s="6">
        <v>524</v>
      </c>
      <c r="L62" s="6">
        <v>167</v>
      </c>
      <c r="M62" s="6">
        <v>127</v>
      </c>
      <c r="N62" s="6">
        <v>294</v>
      </c>
      <c r="O62" s="6">
        <v>0</v>
      </c>
      <c r="P62" s="6">
        <v>1</v>
      </c>
      <c r="Q62" s="6">
        <v>1</v>
      </c>
      <c r="R62" s="6">
        <v>4</v>
      </c>
      <c r="S62" s="6">
        <v>2</v>
      </c>
      <c r="T62" s="6">
        <v>6</v>
      </c>
      <c r="U62" s="6">
        <v>8</v>
      </c>
      <c r="V62" s="6">
        <v>7</v>
      </c>
      <c r="W62" s="6">
        <v>15</v>
      </c>
      <c r="X62" s="6">
        <v>454</v>
      </c>
      <c r="Y62" s="6">
        <v>396</v>
      </c>
      <c r="Z62" s="6">
        <v>850</v>
      </c>
    </row>
    <row r="63" spans="1:26" x14ac:dyDescent="0.45">
      <c r="A63" s="4">
        <v>413</v>
      </c>
      <c r="B63" s="12" t="s">
        <v>76</v>
      </c>
      <c r="C63" s="6">
        <v>0</v>
      </c>
      <c r="D63" s="6">
        <v>0</v>
      </c>
      <c r="E63" s="6">
        <v>0</v>
      </c>
      <c r="F63" s="6">
        <v>4</v>
      </c>
      <c r="G63" s="6">
        <v>4</v>
      </c>
      <c r="H63" s="6">
        <v>8</v>
      </c>
      <c r="I63" s="6">
        <v>14</v>
      </c>
      <c r="J63" s="6">
        <v>13</v>
      </c>
      <c r="K63" s="6">
        <v>27</v>
      </c>
      <c r="L63" s="6">
        <v>39</v>
      </c>
      <c r="M63" s="6">
        <v>64</v>
      </c>
      <c r="N63" s="6">
        <v>103</v>
      </c>
      <c r="O63" s="6">
        <v>0</v>
      </c>
      <c r="P63" s="6">
        <v>0</v>
      </c>
      <c r="Q63" s="6">
        <v>0</v>
      </c>
      <c r="R63" s="6">
        <v>53</v>
      </c>
      <c r="S63" s="6">
        <v>37</v>
      </c>
      <c r="T63" s="6">
        <v>90</v>
      </c>
      <c r="U63" s="6">
        <v>2</v>
      </c>
      <c r="V63" s="6">
        <v>8</v>
      </c>
      <c r="W63" s="6">
        <v>10</v>
      </c>
      <c r="X63" s="6">
        <v>112</v>
      </c>
      <c r="Y63" s="6">
        <v>126</v>
      </c>
      <c r="Z63" s="6">
        <v>238</v>
      </c>
    </row>
    <row r="64" spans="1:26" x14ac:dyDescent="0.45">
      <c r="A64" s="4">
        <v>414</v>
      </c>
      <c r="B64" s="12" t="s">
        <v>77</v>
      </c>
      <c r="C64" s="6">
        <v>2</v>
      </c>
      <c r="D64" s="6">
        <v>1</v>
      </c>
      <c r="E64" s="6">
        <v>3</v>
      </c>
      <c r="F64" s="6">
        <v>3</v>
      </c>
      <c r="G64" s="6">
        <v>1</v>
      </c>
      <c r="H64" s="6">
        <v>4</v>
      </c>
      <c r="I64" s="6">
        <v>75</v>
      </c>
      <c r="J64" s="6">
        <v>67</v>
      </c>
      <c r="K64" s="6">
        <v>142</v>
      </c>
      <c r="L64" s="6">
        <v>101</v>
      </c>
      <c r="M64" s="6">
        <v>95</v>
      </c>
      <c r="N64" s="6">
        <v>196</v>
      </c>
      <c r="O64" s="6">
        <v>0</v>
      </c>
      <c r="P64" s="6">
        <v>0</v>
      </c>
      <c r="Q64" s="6">
        <v>0</v>
      </c>
      <c r="R64" s="6">
        <v>8</v>
      </c>
      <c r="S64" s="6">
        <v>4</v>
      </c>
      <c r="T64" s="6">
        <v>12</v>
      </c>
      <c r="U64" s="6">
        <v>2</v>
      </c>
      <c r="V64" s="6">
        <v>5</v>
      </c>
      <c r="W64" s="6">
        <v>7</v>
      </c>
      <c r="X64" s="6">
        <v>191</v>
      </c>
      <c r="Y64" s="6">
        <v>173</v>
      </c>
      <c r="Z64" s="6">
        <v>364</v>
      </c>
    </row>
    <row r="65" spans="1:26" x14ac:dyDescent="0.45">
      <c r="A65" s="4">
        <v>415</v>
      </c>
      <c r="B65" s="12" t="s">
        <v>78</v>
      </c>
      <c r="C65" s="6">
        <v>4</v>
      </c>
      <c r="D65" s="6">
        <v>3</v>
      </c>
      <c r="E65" s="6">
        <v>7</v>
      </c>
      <c r="F65" s="6">
        <v>34</v>
      </c>
      <c r="G65" s="6">
        <v>24</v>
      </c>
      <c r="H65" s="6">
        <v>58</v>
      </c>
      <c r="I65" s="6">
        <v>152</v>
      </c>
      <c r="J65" s="6">
        <v>147</v>
      </c>
      <c r="K65" s="6">
        <v>299</v>
      </c>
      <c r="L65" s="6">
        <v>461</v>
      </c>
      <c r="M65" s="6">
        <v>391</v>
      </c>
      <c r="N65" s="6">
        <v>852</v>
      </c>
      <c r="O65" s="6">
        <v>0</v>
      </c>
      <c r="P65" s="6">
        <v>0</v>
      </c>
      <c r="Q65" s="6">
        <v>0</v>
      </c>
      <c r="R65" s="6">
        <v>271</v>
      </c>
      <c r="S65" s="6">
        <v>248</v>
      </c>
      <c r="T65" s="6">
        <v>519</v>
      </c>
      <c r="U65" s="6">
        <v>37</v>
      </c>
      <c r="V65" s="6">
        <v>47</v>
      </c>
      <c r="W65" s="6">
        <v>84</v>
      </c>
      <c r="X65" s="6">
        <v>959</v>
      </c>
      <c r="Y65" s="6">
        <v>860</v>
      </c>
      <c r="Z65" s="6">
        <v>1819</v>
      </c>
    </row>
    <row r="66" spans="1:26" x14ac:dyDescent="0.45">
      <c r="A66" s="4">
        <v>416</v>
      </c>
      <c r="B66" s="12" t="s">
        <v>79</v>
      </c>
      <c r="C66" s="6">
        <v>0</v>
      </c>
      <c r="D66" s="6">
        <v>3</v>
      </c>
      <c r="E66" s="6">
        <v>3</v>
      </c>
      <c r="F66" s="6">
        <v>18</v>
      </c>
      <c r="G66" s="6">
        <v>20</v>
      </c>
      <c r="H66" s="6">
        <v>38</v>
      </c>
      <c r="I66" s="6">
        <v>70</v>
      </c>
      <c r="J66" s="6">
        <v>71</v>
      </c>
      <c r="K66" s="6">
        <v>141</v>
      </c>
      <c r="L66" s="6">
        <v>181</v>
      </c>
      <c r="M66" s="6">
        <v>182</v>
      </c>
      <c r="N66" s="6">
        <v>363</v>
      </c>
      <c r="O66" s="6">
        <v>0</v>
      </c>
      <c r="P66" s="6">
        <v>0</v>
      </c>
      <c r="Q66" s="6">
        <v>0</v>
      </c>
      <c r="R66" s="6">
        <v>7</v>
      </c>
      <c r="S66" s="6">
        <v>9</v>
      </c>
      <c r="T66" s="6">
        <v>16</v>
      </c>
      <c r="U66" s="6">
        <v>11</v>
      </c>
      <c r="V66" s="6">
        <v>9</v>
      </c>
      <c r="W66" s="6">
        <v>20</v>
      </c>
      <c r="X66" s="6">
        <v>287</v>
      </c>
      <c r="Y66" s="6">
        <v>294</v>
      </c>
      <c r="Z66" s="6">
        <v>581</v>
      </c>
    </row>
    <row r="67" spans="1:26" x14ac:dyDescent="0.45">
      <c r="A67" s="4">
        <v>418</v>
      </c>
      <c r="B67" s="12" t="s">
        <v>80</v>
      </c>
      <c r="C67" s="6">
        <v>2</v>
      </c>
      <c r="D67" s="6">
        <v>1</v>
      </c>
      <c r="E67" s="6">
        <v>3</v>
      </c>
      <c r="F67" s="6">
        <v>5</v>
      </c>
      <c r="G67" s="6">
        <v>10</v>
      </c>
      <c r="H67" s="6">
        <v>15</v>
      </c>
      <c r="I67" s="6">
        <v>36</v>
      </c>
      <c r="J67" s="6">
        <v>23</v>
      </c>
      <c r="K67" s="6">
        <v>59</v>
      </c>
      <c r="L67" s="6">
        <v>126</v>
      </c>
      <c r="M67" s="6">
        <v>123</v>
      </c>
      <c r="N67" s="6">
        <v>249</v>
      </c>
      <c r="O67" s="6">
        <v>1</v>
      </c>
      <c r="P67" s="6">
        <v>1</v>
      </c>
      <c r="Q67" s="6">
        <v>2</v>
      </c>
      <c r="R67" s="6">
        <v>47</v>
      </c>
      <c r="S67" s="6">
        <v>33</v>
      </c>
      <c r="T67" s="6">
        <v>80</v>
      </c>
      <c r="U67" s="6">
        <v>11</v>
      </c>
      <c r="V67" s="6">
        <v>6</v>
      </c>
      <c r="W67" s="6">
        <v>17</v>
      </c>
      <c r="X67" s="6">
        <v>228</v>
      </c>
      <c r="Y67" s="6">
        <v>197</v>
      </c>
      <c r="Z67" s="6">
        <v>425</v>
      </c>
    </row>
    <row r="68" spans="1:26" x14ac:dyDescent="0.45">
      <c r="A68" s="4">
        <v>420</v>
      </c>
      <c r="B68" s="12" t="s">
        <v>81</v>
      </c>
      <c r="C68" s="6">
        <v>1</v>
      </c>
      <c r="D68" s="6">
        <v>0</v>
      </c>
      <c r="E68" s="6">
        <v>1</v>
      </c>
      <c r="F68" s="6">
        <v>9</v>
      </c>
      <c r="G68" s="6">
        <v>13</v>
      </c>
      <c r="H68" s="6">
        <v>22</v>
      </c>
      <c r="I68" s="6">
        <v>69</v>
      </c>
      <c r="J68" s="6">
        <v>82</v>
      </c>
      <c r="K68" s="6">
        <v>151</v>
      </c>
      <c r="L68" s="6">
        <v>51</v>
      </c>
      <c r="M68" s="6">
        <v>38</v>
      </c>
      <c r="N68" s="6">
        <v>89</v>
      </c>
      <c r="O68" s="6">
        <v>0</v>
      </c>
      <c r="P68" s="6">
        <v>1</v>
      </c>
      <c r="Q68" s="6">
        <v>1</v>
      </c>
      <c r="R68" s="6">
        <v>242</v>
      </c>
      <c r="S68" s="6">
        <v>272</v>
      </c>
      <c r="T68" s="6">
        <v>514</v>
      </c>
      <c r="U68" s="6">
        <v>23</v>
      </c>
      <c r="V68" s="6">
        <v>17</v>
      </c>
      <c r="W68" s="6">
        <v>40</v>
      </c>
      <c r="X68" s="6">
        <v>395</v>
      </c>
      <c r="Y68" s="6">
        <v>423</v>
      </c>
      <c r="Z68" s="6">
        <v>818</v>
      </c>
    </row>
    <row r="69" spans="1:26" x14ac:dyDescent="0.45">
      <c r="A69" s="4">
        <v>422</v>
      </c>
      <c r="B69" s="12" t="s">
        <v>82</v>
      </c>
      <c r="C69" s="6">
        <v>0</v>
      </c>
      <c r="D69" s="6">
        <v>0</v>
      </c>
      <c r="E69" s="6">
        <v>0</v>
      </c>
      <c r="F69" s="6">
        <v>4</v>
      </c>
      <c r="G69" s="6">
        <v>10</v>
      </c>
      <c r="H69" s="6">
        <v>14</v>
      </c>
      <c r="I69" s="6">
        <v>311</v>
      </c>
      <c r="J69" s="6">
        <v>298</v>
      </c>
      <c r="K69" s="6">
        <v>609</v>
      </c>
      <c r="L69" s="6">
        <v>53</v>
      </c>
      <c r="M69" s="6">
        <v>62</v>
      </c>
      <c r="N69" s="6">
        <v>115</v>
      </c>
      <c r="O69" s="6">
        <v>0</v>
      </c>
      <c r="P69" s="6">
        <v>0</v>
      </c>
      <c r="Q69" s="6">
        <v>0</v>
      </c>
      <c r="R69" s="6">
        <v>40</v>
      </c>
      <c r="S69" s="6">
        <v>53</v>
      </c>
      <c r="T69" s="6">
        <v>93</v>
      </c>
      <c r="U69" s="6">
        <v>7</v>
      </c>
      <c r="V69" s="6">
        <v>5</v>
      </c>
      <c r="W69" s="6">
        <v>12</v>
      </c>
      <c r="X69" s="6">
        <v>415</v>
      </c>
      <c r="Y69" s="6">
        <v>428</v>
      </c>
      <c r="Z69" s="6">
        <v>843</v>
      </c>
    </row>
    <row r="70" spans="1:26" x14ac:dyDescent="0.45">
      <c r="A70" s="4">
        <v>424</v>
      </c>
      <c r="B70" s="12" t="s">
        <v>83</v>
      </c>
      <c r="C70" s="6">
        <v>1</v>
      </c>
      <c r="D70" s="6">
        <v>0</v>
      </c>
      <c r="E70" s="6">
        <v>1</v>
      </c>
      <c r="F70" s="6">
        <v>85</v>
      </c>
      <c r="G70" s="6">
        <v>79</v>
      </c>
      <c r="H70" s="6">
        <v>164</v>
      </c>
      <c r="I70" s="6">
        <v>215</v>
      </c>
      <c r="J70" s="6">
        <v>217</v>
      </c>
      <c r="K70" s="6">
        <v>432</v>
      </c>
      <c r="L70" s="6">
        <v>154</v>
      </c>
      <c r="M70" s="6">
        <v>143</v>
      </c>
      <c r="N70" s="6">
        <v>297</v>
      </c>
      <c r="O70" s="6">
        <v>1</v>
      </c>
      <c r="P70" s="6">
        <v>1</v>
      </c>
      <c r="Q70" s="6">
        <v>2</v>
      </c>
      <c r="R70" s="6">
        <v>38</v>
      </c>
      <c r="S70" s="6">
        <v>41</v>
      </c>
      <c r="T70" s="6">
        <v>79</v>
      </c>
      <c r="U70" s="6">
        <v>4</v>
      </c>
      <c r="V70" s="6">
        <v>3</v>
      </c>
      <c r="W70" s="6">
        <v>7</v>
      </c>
      <c r="X70" s="6">
        <v>498</v>
      </c>
      <c r="Y70" s="6">
        <v>484</v>
      </c>
      <c r="Z70" s="6">
        <v>982</v>
      </c>
    </row>
    <row r="71" spans="1:26" x14ac:dyDescent="0.45">
      <c r="A71" s="4">
        <v>426</v>
      </c>
      <c r="B71" s="12" t="s">
        <v>84</v>
      </c>
      <c r="C71" s="6">
        <v>4</v>
      </c>
      <c r="D71" s="6">
        <v>8</v>
      </c>
      <c r="E71" s="6">
        <v>12</v>
      </c>
      <c r="F71" s="6">
        <v>68</v>
      </c>
      <c r="G71" s="6">
        <v>65</v>
      </c>
      <c r="H71" s="6">
        <v>133</v>
      </c>
      <c r="I71" s="6">
        <v>398</v>
      </c>
      <c r="J71" s="6">
        <v>337</v>
      </c>
      <c r="K71" s="6">
        <v>735</v>
      </c>
      <c r="L71" s="6">
        <v>370</v>
      </c>
      <c r="M71" s="6">
        <v>330</v>
      </c>
      <c r="N71" s="6">
        <v>700</v>
      </c>
      <c r="O71" s="6">
        <v>3</v>
      </c>
      <c r="P71" s="6">
        <v>1</v>
      </c>
      <c r="Q71" s="6">
        <v>4</v>
      </c>
      <c r="R71" s="6">
        <v>288</v>
      </c>
      <c r="S71" s="6">
        <v>255</v>
      </c>
      <c r="T71" s="6">
        <v>543</v>
      </c>
      <c r="U71" s="6">
        <v>29</v>
      </c>
      <c r="V71" s="6">
        <v>40</v>
      </c>
      <c r="W71" s="6">
        <v>69</v>
      </c>
      <c r="X71" s="6">
        <v>1160</v>
      </c>
      <c r="Y71" s="6">
        <v>1036</v>
      </c>
      <c r="Z71" s="6">
        <v>2196</v>
      </c>
    </row>
    <row r="72" spans="1:26" x14ac:dyDescent="0.45">
      <c r="A72" s="4">
        <v>428</v>
      </c>
      <c r="B72" s="12" t="s">
        <v>85</v>
      </c>
      <c r="C72" s="6">
        <v>1</v>
      </c>
      <c r="D72" s="6">
        <v>0</v>
      </c>
      <c r="E72" s="6">
        <v>1</v>
      </c>
      <c r="F72" s="6">
        <v>9</v>
      </c>
      <c r="G72" s="6">
        <v>9</v>
      </c>
      <c r="H72" s="6">
        <v>18</v>
      </c>
      <c r="I72" s="6">
        <v>120</v>
      </c>
      <c r="J72" s="6">
        <v>109</v>
      </c>
      <c r="K72" s="6">
        <v>229</v>
      </c>
      <c r="L72" s="6">
        <v>234</v>
      </c>
      <c r="M72" s="6">
        <v>191</v>
      </c>
      <c r="N72" s="6">
        <v>425</v>
      </c>
      <c r="O72" s="6">
        <v>3</v>
      </c>
      <c r="P72" s="6">
        <v>1</v>
      </c>
      <c r="Q72" s="6">
        <v>4</v>
      </c>
      <c r="R72" s="6">
        <v>13</v>
      </c>
      <c r="S72" s="6">
        <v>12</v>
      </c>
      <c r="T72" s="6">
        <v>25</v>
      </c>
      <c r="U72" s="6">
        <v>14</v>
      </c>
      <c r="V72" s="6">
        <v>9</v>
      </c>
      <c r="W72" s="6">
        <v>23</v>
      </c>
      <c r="X72" s="6">
        <v>394</v>
      </c>
      <c r="Y72" s="6">
        <v>331</v>
      </c>
      <c r="Z72" s="6">
        <v>725</v>
      </c>
    </row>
    <row r="73" spans="1:26" x14ac:dyDescent="0.45">
      <c r="A73" s="4">
        <v>429</v>
      </c>
      <c r="B73" s="12" t="s">
        <v>86</v>
      </c>
      <c r="C73" s="6">
        <v>1</v>
      </c>
      <c r="D73" s="6">
        <v>1</v>
      </c>
      <c r="E73" s="6">
        <v>2</v>
      </c>
      <c r="F73" s="6">
        <v>29</v>
      </c>
      <c r="G73" s="6">
        <v>23</v>
      </c>
      <c r="H73" s="6">
        <v>52</v>
      </c>
      <c r="I73" s="6">
        <v>110</v>
      </c>
      <c r="J73" s="6">
        <v>83</v>
      </c>
      <c r="K73" s="6">
        <v>193</v>
      </c>
      <c r="L73" s="6">
        <v>293</v>
      </c>
      <c r="M73" s="6">
        <v>258</v>
      </c>
      <c r="N73" s="6">
        <v>551</v>
      </c>
      <c r="O73" s="6">
        <v>0</v>
      </c>
      <c r="P73" s="6">
        <v>0</v>
      </c>
      <c r="Q73" s="6">
        <v>0</v>
      </c>
      <c r="R73" s="6">
        <v>15</v>
      </c>
      <c r="S73" s="6">
        <v>5</v>
      </c>
      <c r="T73" s="6">
        <v>20</v>
      </c>
      <c r="U73" s="6">
        <v>17</v>
      </c>
      <c r="V73" s="6">
        <v>16</v>
      </c>
      <c r="W73" s="6">
        <v>33</v>
      </c>
      <c r="X73" s="6">
        <v>465</v>
      </c>
      <c r="Y73" s="6">
        <v>386</v>
      </c>
      <c r="Z73" s="6">
        <v>851</v>
      </c>
    </row>
    <row r="74" spans="1:26" x14ac:dyDescent="0.45">
      <c r="A74" s="4">
        <v>431</v>
      </c>
      <c r="B74" s="12" t="s">
        <v>87</v>
      </c>
      <c r="C74" s="6">
        <v>2</v>
      </c>
      <c r="D74" s="6">
        <v>0</v>
      </c>
      <c r="E74" s="6">
        <v>2</v>
      </c>
      <c r="F74" s="6">
        <v>157</v>
      </c>
      <c r="G74" s="6">
        <v>151</v>
      </c>
      <c r="H74" s="6">
        <v>308</v>
      </c>
      <c r="I74" s="6">
        <v>53</v>
      </c>
      <c r="J74" s="6">
        <v>54</v>
      </c>
      <c r="K74" s="6">
        <v>107</v>
      </c>
      <c r="L74" s="6">
        <v>49</v>
      </c>
      <c r="M74" s="6">
        <v>53</v>
      </c>
      <c r="N74" s="6">
        <v>102</v>
      </c>
      <c r="O74" s="6">
        <v>1</v>
      </c>
      <c r="P74" s="6">
        <v>0</v>
      </c>
      <c r="Q74" s="6">
        <v>1</v>
      </c>
      <c r="R74" s="6">
        <v>326</v>
      </c>
      <c r="S74" s="6">
        <v>339</v>
      </c>
      <c r="T74" s="6">
        <v>665</v>
      </c>
      <c r="U74" s="6">
        <v>19</v>
      </c>
      <c r="V74" s="6">
        <v>11</v>
      </c>
      <c r="W74" s="6">
        <v>30</v>
      </c>
      <c r="X74" s="6">
        <v>607</v>
      </c>
      <c r="Y74" s="6">
        <v>608</v>
      </c>
      <c r="Z74" s="6">
        <v>1215</v>
      </c>
    </row>
    <row r="75" spans="1:26" x14ac:dyDescent="0.45">
      <c r="A75" s="4">
        <v>432</v>
      </c>
      <c r="B75" s="12" t="s">
        <v>88</v>
      </c>
      <c r="C75" s="6">
        <v>1</v>
      </c>
      <c r="D75" s="6">
        <v>3</v>
      </c>
      <c r="E75" s="6">
        <v>4</v>
      </c>
      <c r="F75" s="6">
        <v>20</v>
      </c>
      <c r="G75" s="6">
        <v>20</v>
      </c>
      <c r="H75" s="6">
        <v>40</v>
      </c>
      <c r="I75" s="6">
        <v>155</v>
      </c>
      <c r="J75" s="6">
        <v>152</v>
      </c>
      <c r="K75" s="6">
        <v>307</v>
      </c>
      <c r="L75" s="6">
        <v>168</v>
      </c>
      <c r="M75" s="6">
        <v>171</v>
      </c>
      <c r="N75" s="6">
        <v>339</v>
      </c>
      <c r="O75" s="6">
        <v>1</v>
      </c>
      <c r="P75" s="6">
        <v>3</v>
      </c>
      <c r="Q75" s="6">
        <v>4</v>
      </c>
      <c r="R75" s="6">
        <v>21</v>
      </c>
      <c r="S75" s="6">
        <v>15</v>
      </c>
      <c r="T75" s="6">
        <v>36</v>
      </c>
      <c r="U75" s="6">
        <v>10</v>
      </c>
      <c r="V75" s="6">
        <v>7</v>
      </c>
      <c r="W75" s="6">
        <v>17</v>
      </c>
      <c r="X75" s="6">
        <v>376</v>
      </c>
      <c r="Y75" s="6">
        <v>371</v>
      </c>
      <c r="Z75" s="6">
        <v>747</v>
      </c>
    </row>
    <row r="76" spans="1:26" x14ac:dyDescent="0.45">
      <c r="A76" s="4">
        <v>433</v>
      </c>
      <c r="B76" s="12" t="s">
        <v>89</v>
      </c>
      <c r="C76" s="6">
        <v>2</v>
      </c>
      <c r="D76" s="6">
        <v>0</v>
      </c>
      <c r="E76" s="6">
        <v>2</v>
      </c>
      <c r="F76" s="6">
        <v>21</v>
      </c>
      <c r="G76" s="6">
        <v>22</v>
      </c>
      <c r="H76" s="6">
        <v>43</v>
      </c>
      <c r="I76" s="6">
        <v>50</v>
      </c>
      <c r="J76" s="6">
        <v>62</v>
      </c>
      <c r="K76" s="6">
        <v>112</v>
      </c>
      <c r="L76" s="6">
        <v>37</v>
      </c>
      <c r="M76" s="6">
        <v>60</v>
      </c>
      <c r="N76" s="6">
        <v>97</v>
      </c>
      <c r="O76" s="6">
        <v>2</v>
      </c>
      <c r="P76" s="6">
        <v>0</v>
      </c>
      <c r="Q76" s="6">
        <v>2</v>
      </c>
      <c r="R76" s="6">
        <v>398</v>
      </c>
      <c r="S76" s="6">
        <v>380</v>
      </c>
      <c r="T76" s="6">
        <v>778</v>
      </c>
      <c r="U76" s="6">
        <v>15</v>
      </c>
      <c r="V76" s="6">
        <v>21</v>
      </c>
      <c r="W76" s="6">
        <v>36</v>
      </c>
      <c r="X76" s="6">
        <v>525</v>
      </c>
      <c r="Y76" s="6">
        <v>545</v>
      </c>
      <c r="Z76" s="6">
        <v>1070</v>
      </c>
    </row>
    <row r="77" spans="1:26" x14ac:dyDescent="0.45">
      <c r="A77" s="4">
        <v>434</v>
      </c>
      <c r="B77" s="12" t="s">
        <v>90</v>
      </c>
      <c r="C77" s="6">
        <v>0</v>
      </c>
      <c r="D77" s="6">
        <v>0</v>
      </c>
      <c r="E77" s="6">
        <v>0</v>
      </c>
      <c r="F77" s="6">
        <v>27</v>
      </c>
      <c r="G77" s="6">
        <v>28</v>
      </c>
      <c r="H77" s="6">
        <v>55</v>
      </c>
      <c r="I77" s="6">
        <v>224</v>
      </c>
      <c r="J77" s="6">
        <v>173</v>
      </c>
      <c r="K77" s="6">
        <v>397</v>
      </c>
      <c r="L77" s="6">
        <v>232</v>
      </c>
      <c r="M77" s="6">
        <v>218</v>
      </c>
      <c r="N77" s="6">
        <v>450</v>
      </c>
      <c r="O77" s="6">
        <v>1</v>
      </c>
      <c r="P77" s="6">
        <v>1</v>
      </c>
      <c r="Q77" s="6">
        <v>2</v>
      </c>
      <c r="R77" s="6">
        <v>69</v>
      </c>
      <c r="S77" s="6">
        <v>62</v>
      </c>
      <c r="T77" s="6">
        <v>131</v>
      </c>
      <c r="U77" s="6">
        <v>16</v>
      </c>
      <c r="V77" s="6">
        <v>10</v>
      </c>
      <c r="W77" s="6">
        <v>26</v>
      </c>
      <c r="X77" s="6">
        <v>569</v>
      </c>
      <c r="Y77" s="6">
        <v>492</v>
      </c>
      <c r="Z77" s="6">
        <v>1061</v>
      </c>
    </row>
    <row r="78" spans="1:26" x14ac:dyDescent="0.45">
      <c r="A78" s="4">
        <v>435</v>
      </c>
      <c r="B78" s="12" t="s">
        <v>91</v>
      </c>
      <c r="C78" s="6">
        <v>0</v>
      </c>
      <c r="D78" s="6">
        <v>0</v>
      </c>
      <c r="E78" s="6">
        <v>0</v>
      </c>
      <c r="F78" s="6">
        <v>4</v>
      </c>
      <c r="G78" s="6">
        <v>6</v>
      </c>
      <c r="H78" s="6">
        <v>10</v>
      </c>
      <c r="I78" s="6">
        <v>6</v>
      </c>
      <c r="J78" s="6">
        <v>9</v>
      </c>
      <c r="K78" s="6">
        <v>15</v>
      </c>
      <c r="L78" s="6">
        <v>38</v>
      </c>
      <c r="M78" s="6">
        <v>27</v>
      </c>
      <c r="N78" s="6">
        <v>65</v>
      </c>
      <c r="O78" s="6">
        <v>1</v>
      </c>
      <c r="P78" s="6">
        <v>1</v>
      </c>
      <c r="Q78" s="6">
        <v>2</v>
      </c>
      <c r="R78" s="6">
        <v>37</v>
      </c>
      <c r="S78" s="6">
        <v>36</v>
      </c>
      <c r="T78" s="6">
        <v>73</v>
      </c>
      <c r="U78" s="6">
        <v>4</v>
      </c>
      <c r="V78" s="6">
        <v>0</v>
      </c>
      <c r="W78" s="6">
        <v>4</v>
      </c>
      <c r="X78" s="6">
        <v>90</v>
      </c>
      <c r="Y78" s="6">
        <v>79</v>
      </c>
      <c r="Z78" s="6">
        <v>169</v>
      </c>
    </row>
    <row r="79" spans="1:26" x14ac:dyDescent="0.45">
      <c r="A79" s="4">
        <v>436</v>
      </c>
      <c r="B79" s="12" t="s">
        <v>92</v>
      </c>
      <c r="C79" s="6">
        <v>0</v>
      </c>
      <c r="D79" s="6">
        <v>0</v>
      </c>
      <c r="E79" s="6">
        <v>0</v>
      </c>
      <c r="F79" s="6">
        <v>21</v>
      </c>
      <c r="G79" s="6">
        <v>18</v>
      </c>
      <c r="H79" s="6">
        <v>39</v>
      </c>
      <c r="I79" s="6">
        <v>95</v>
      </c>
      <c r="J79" s="6">
        <v>101</v>
      </c>
      <c r="K79" s="6">
        <v>196</v>
      </c>
      <c r="L79" s="6">
        <v>138</v>
      </c>
      <c r="M79" s="6">
        <v>116</v>
      </c>
      <c r="N79" s="6">
        <v>254</v>
      </c>
      <c r="O79" s="6">
        <v>0</v>
      </c>
      <c r="P79" s="6">
        <v>1</v>
      </c>
      <c r="Q79" s="6">
        <v>1</v>
      </c>
      <c r="R79" s="6">
        <v>46</v>
      </c>
      <c r="S79" s="6">
        <v>31</v>
      </c>
      <c r="T79" s="6">
        <v>77</v>
      </c>
      <c r="U79" s="6">
        <v>17</v>
      </c>
      <c r="V79" s="6">
        <v>11</v>
      </c>
      <c r="W79" s="6">
        <v>28</v>
      </c>
      <c r="X79" s="6">
        <v>317</v>
      </c>
      <c r="Y79" s="6">
        <v>278</v>
      </c>
      <c r="Z79" s="6">
        <v>595</v>
      </c>
    </row>
    <row r="80" spans="1:26" x14ac:dyDescent="0.45">
      <c r="A80" s="4">
        <v>437</v>
      </c>
      <c r="B80" s="12" t="s">
        <v>93</v>
      </c>
      <c r="C80" s="6">
        <v>4</v>
      </c>
      <c r="D80" s="6">
        <v>2</v>
      </c>
      <c r="E80" s="6">
        <v>6</v>
      </c>
      <c r="F80" s="6">
        <v>160</v>
      </c>
      <c r="G80" s="6">
        <v>150</v>
      </c>
      <c r="H80" s="6">
        <v>310</v>
      </c>
      <c r="I80" s="6">
        <v>47</v>
      </c>
      <c r="J80" s="6">
        <v>57</v>
      </c>
      <c r="K80" s="6">
        <v>104</v>
      </c>
      <c r="L80" s="6">
        <v>80</v>
      </c>
      <c r="M80" s="6">
        <v>79</v>
      </c>
      <c r="N80" s="6">
        <v>159</v>
      </c>
      <c r="O80" s="6">
        <v>0</v>
      </c>
      <c r="P80" s="6">
        <v>0</v>
      </c>
      <c r="Q80" s="6">
        <v>0</v>
      </c>
      <c r="R80" s="6">
        <v>178</v>
      </c>
      <c r="S80" s="6">
        <v>181</v>
      </c>
      <c r="T80" s="6">
        <v>359</v>
      </c>
      <c r="U80" s="6">
        <v>14</v>
      </c>
      <c r="V80" s="6">
        <v>14</v>
      </c>
      <c r="W80" s="6">
        <v>28</v>
      </c>
      <c r="X80" s="6">
        <v>483</v>
      </c>
      <c r="Y80" s="6">
        <v>483</v>
      </c>
      <c r="Z80" s="6">
        <v>966</v>
      </c>
    </row>
    <row r="81" spans="1:26" x14ac:dyDescent="0.45">
      <c r="A81" s="4">
        <v>438</v>
      </c>
      <c r="B81" s="12" t="s">
        <v>94</v>
      </c>
      <c r="C81" s="6">
        <v>0</v>
      </c>
      <c r="D81" s="6">
        <v>0</v>
      </c>
      <c r="E81" s="6">
        <v>0</v>
      </c>
      <c r="F81" s="6">
        <v>8</v>
      </c>
      <c r="G81" s="6">
        <v>14</v>
      </c>
      <c r="H81" s="6">
        <v>22</v>
      </c>
      <c r="I81" s="6">
        <v>36</v>
      </c>
      <c r="J81" s="6">
        <v>42</v>
      </c>
      <c r="K81" s="6">
        <v>78</v>
      </c>
      <c r="L81" s="6">
        <v>103</v>
      </c>
      <c r="M81" s="6">
        <v>111</v>
      </c>
      <c r="N81" s="6">
        <v>214</v>
      </c>
      <c r="O81" s="6">
        <v>0</v>
      </c>
      <c r="P81" s="6">
        <v>0</v>
      </c>
      <c r="Q81" s="6">
        <v>0</v>
      </c>
      <c r="R81" s="6">
        <v>111</v>
      </c>
      <c r="S81" s="6">
        <v>102</v>
      </c>
      <c r="T81" s="6">
        <v>213</v>
      </c>
      <c r="U81" s="6">
        <v>13</v>
      </c>
      <c r="V81" s="6">
        <v>14</v>
      </c>
      <c r="W81" s="6">
        <v>27</v>
      </c>
      <c r="X81" s="6">
        <v>271</v>
      </c>
      <c r="Y81" s="6">
        <v>283</v>
      </c>
      <c r="Z81" s="6">
        <v>554</v>
      </c>
    </row>
    <row r="82" spans="1:26" x14ac:dyDescent="0.45">
      <c r="A82" s="4">
        <v>439</v>
      </c>
      <c r="B82" s="12" t="s">
        <v>95</v>
      </c>
      <c r="C82" s="6">
        <v>1</v>
      </c>
      <c r="D82" s="6">
        <v>0</v>
      </c>
      <c r="E82" s="6">
        <v>1</v>
      </c>
      <c r="F82" s="6">
        <v>2</v>
      </c>
      <c r="G82" s="6">
        <v>0</v>
      </c>
      <c r="H82" s="6">
        <v>2</v>
      </c>
      <c r="I82" s="6">
        <v>19</v>
      </c>
      <c r="J82" s="6">
        <v>2</v>
      </c>
      <c r="K82" s="6">
        <v>21</v>
      </c>
      <c r="L82" s="6">
        <v>127</v>
      </c>
      <c r="M82" s="6">
        <v>48</v>
      </c>
      <c r="N82" s="6">
        <v>175</v>
      </c>
      <c r="O82" s="6">
        <v>0</v>
      </c>
      <c r="P82" s="6">
        <v>0</v>
      </c>
      <c r="Q82" s="6">
        <v>0</v>
      </c>
      <c r="R82" s="6">
        <v>8</v>
      </c>
      <c r="S82" s="6">
        <v>0</v>
      </c>
      <c r="T82" s="6">
        <v>8</v>
      </c>
      <c r="U82" s="6">
        <v>8</v>
      </c>
      <c r="V82" s="6">
        <v>2</v>
      </c>
      <c r="W82" s="6">
        <v>10</v>
      </c>
      <c r="X82" s="6">
        <v>165</v>
      </c>
      <c r="Y82" s="6">
        <v>52</v>
      </c>
      <c r="Z82" s="6">
        <v>217</v>
      </c>
    </row>
    <row r="83" spans="1:26" x14ac:dyDescent="0.45">
      <c r="A83" s="4">
        <v>440</v>
      </c>
      <c r="B83" s="12" t="s">
        <v>96</v>
      </c>
      <c r="C83" s="6">
        <v>2</v>
      </c>
      <c r="D83" s="6">
        <v>1</v>
      </c>
      <c r="E83" s="6">
        <v>3</v>
      </c>
      <c r="F83" s="6">
        <v>18</v>
      </c>
      <c r="G83" s="6">
        <v>16</v>
      </c>
      <c r="H83" s="6">
        <v>34</v>
      </c>
      <c r="I83" s="6">
        <v>156</v>
      </c>
      <c r="J83" s="6">
        <v>145</v>
      </c>
      <c r="K83" s="6">
        <v>301</v>
      </c>
      <c r="L83" s="6">
        <v>152</v>
      </c>
      <c r="M83" s="6">
        <v>115</v>
      </c>
      <c r="N83" s="6">
        <v>267</v>
      </c>
      <c r="O83" s="6">
        <v>0</v>
      </c>
      <c r="P83" s="6">
        <v>2</v>
      </c>
      <c r="Q83" s="6">
        <v>2</v>
      </c>
      <c r="R83" s="6">
        <v>48</v>
      </c>
      <c r="S83" s="6">
        <v>28</v>
      </c>
      <c r="T83" s="6">
        <v>76</v>
      </c>
      <c r="U83" s="6">
        <v>15</v>
      </c>
      <c r="V83" s="6">
        <v>14</v>
      </c>
      <c r="W83" s="6">
        <v>29</v>
      </c>
      <c r="X83" s="6">
        <v>391</v>
      </c>
      <c r="Y83" s="6">
        <v>321</v>
      </c>
      <c r="Z83" s="6">
        <v>712</v>
      </c>
    </row>
    <row r="84" spans="1:26" x14ac:dyDescent="0.45">
      <c r="A84" s="4">
        <v>442</v>
      </c>
      <c r="B84" s="12" t="s">
        <v>97</v>
      </c>
      <c r="C84" s="6">
        <v>0</v>
      </c>
      <c r="D84" s="6">
        <v>0</v>
      </c>
      <c r="E84" s="6">
        <v>0</v>
      </c>
      <c r="F84" s="6">
        <v>24</v>
      </c>
      <c r="G84" s="6">
        <v>13</v>
      </c>
      <c r="H84" s="6">
        <v>37</v>
      </c>
      <c r="I84" s="6">
        <v>133</v>
      </c>
      <c r="J84" s="6">
        <v>116</v>
      </c>
      <c r="K84" s="6">
        <v>249</v>
      </c>
      <c r="L84" s="6">
        <v>215</v>
      </c>
      <c r="M84" s="6">
        <v>235</v>
      </c>
      <c r="N84" s="6">
        <v>450</v>
      </c>
      <c r="O84" s="6">
        <v>0</v>
      </c>
      <c r="P84" s="6">
        <v>1</v>
      </c>
      <c r="Q84" s="6">
        <v>1</v>
      </c>
      <c r="R84" s="6">
        <v>84</v>
      </c>
      <c r="S84" s="6">
        <v>65</v>
      </c>
      <c r="T84" s="6">
        <v>149</v>
      </c>
      <c r="U84" s="6">
        <v>14</v>
      </c>
      <c r="V84" s="6">
        <v>18</v>
      </c>
      <c r="W84" s="6">
        <v>32</v>
      </c>
      <c r="X84" s="6">
        <v>470</v>
      </c>
      <c r="Y84" s="6">
        <v>448</v>
      </c>
      <c r="Z84" s="6">
        <v>918</v>
      </c>
    </row>
    <row r="85" spans="1:26" x14ac:dyDescent="0.45">
      <c r="A85" s="4">
        <v>443</v>
      </c>
      <c r="B85" s="12" t="s">
        <v>98</v>
      </c>
      <c r="C85" s="6">
        <v>1</v>
      </c>
      <c r="D85" s="6">
        <v>2</v>
      </c>
      <c r="E85" s="6">
        <v>3</v>
      </c>
      <c r="F85" s="6">
        <v>4</v>
      </c>
      <c r="G85" s="6">
        <v>20</v>
      </c>
      <c r="H85" s="6">
        <v>24</v>
      </c>
      <c r="I85" s="6">
        <v>6</v>
      </c>
      <c r="J85" s="6">
        <v>10</v>
      </c>
      <c r="K85" s="6">
        <v>16</v>
      </c>
      <c r="L85" s="6">
        <v>9</v>
      </c>
      <c r="M85" s="6">
        <v>11</v>
      </c>
      <c r="N85" s="6">
        <v>20</v>
      </c>
      <c r="O85" s="6">
        <v>0</v>
      </c>
      <c r="P85" s="6">
        <v>0</v>
      </c>
      <c r="Q85" s="6">
        <v>0</v>
      </c>
      <c r="R85" s="6">
        <v>69</v>
      </c>
      <c r="S85" s="6">
        <v>87</v>
      </c>
      <c r="T85" s="6">
        <v>156</v>
      </c>
      <c r="U85" s="6">
        <v>6</v>
      </c>
      <c r="V85" s="6">
        <v>7</v>
      </c>
      <c r="W85" s="6">
        <v>13</v>
      </c>
      <c r="X85" s="6">
        <v>95</v>
      </c>
      <c r="Y85" s="6">
        <v>137</v>
      </c>
      <c r="Z85" s="6">
        <v>232</v>
      </c>
    </row>
    <row r="86" spans="1:26" x14ac:dyDescent="0.45">
      <c r="A86" s="4">
        <v>444</v>
      </c>
      <c r="B86" s="12" t="s">
        <v>99</v>
      </c>
      <c r="C86" s="6">
        <v>1</v>
      </c>
      <c r="D86" s="6">
        <v>0</v>
      </c>
      <c r="E86" s="6">
        <v>1</v>
      </c>
      <c r="F86" s="6">
        <v>10</v>
      </c>
      <c r="G86" s="6">
        <v>12</v>
      </c>
      <c r="H86" s="6">
        <v>22</v>
      </c>
      <c r="I86" s="6">
        <v>46</v>
      </c>
      <c r="J86" s="6">
        <v>35</v>
      </c>
      <c r="K86" s="6">
        <v>81</v>
      </c>
      <c r="L86" s="6">
        <v>164</v>
      </c>
      <c r="M86" s="6">
        <v>160</v>
      </c>
      <c r="N86" s="6">
        <v>324</v>
      </c>
      <c r="O86" s="6">
        <v>0</v>
      </c>
      <c r="P86" s="6">
        <v>0</v>
      </c>
      <c r="Q86" s="6">
        <v>0</v>
      </c>
      <c r="R86" s="6">
        <v>32</v>
      </c>
      <c r="S86" s="6">
        <v>35</v>
      </c>
      <c r="T86" s="6">
        <v>67</v>
      </c>
      <c r="U86" s="6">
        <v>16</v>
      </c>
      <c r="V86" s="6">
        <v>17</v>
      </c>
      <c r="W86" s="6">
        <v>33</v>
      </c>
      <c r="X86" s="6">
        <v>269</v>
      </c>
      <c r="Y86" s="6">
        <v>259</v>
      </c>
      <c r="Z86" s="6">
        <v>528</v>
      </c>
    </row>
    <row r="87" spans="1:26" x14ac:dyDescent="0.45">
      <c r="A87" s="4">
        <v>445</v>
      </c>
      <c r="B87" s="12" t="s">
        <v>100</v>
      </c>
      <c r="C87" s="6">
        <v>3</v>
      </c>
      <c r="D87" s="6">
        <v>6</v>
      </c>
      <c r="E87" s="6">
        <v>9</v>
      </c>
      <c r="F87" s="6">
        <v>67</v>
      </c>
      <c r="G87" s="6">
        <v>55</v>
      </c>
      <c r="H87" s="6">
        <v>122</v>
      </c>
      <c r="I87" s="6">
        <v>134</v>
      </c>
      <c r="J87" s="6">
        <v>142</v>
      </c>
      <c r="K87" s="6">
        <v>276</v>
      </c>
      <c r="L87" s="6">
        <v>755</v>
      </c>
      <c r="M87" s="6">
        <v>816</v>
      </c>
      <c r="N87" s="6">
        <v>1571</v>
      </c>
      <c r="O87" s="6">
        <v>1</v>
      </c>
      <c r="P87" s="6">
        <v>0</v>
      </c>
      <c r="Q87" s="6">
        <v>1</v>
      </c>
      <c r="R87" s="6">
        <v>158</v>
      </c>
      <c r="S87" s="6">
        <v>126</v>
      </c>
      <c r="T87" s="6">
        <v>284</v>
      </c>
      <c r="U87" s="6">
        <v>69</v>
      </c>
      <c r="V87" s="6">
        <v>82</v>
      </c>
      <c r="W87" s="6">
        <v>151</v>
      </c>
      <c r="X87" s="6">
        <v>1187</v>
      </c>
      <c r="Y87" s="6">
        <v>1227</v>
      </c>
      <c r="Z87" s="6">
        <v>2414</v>
      </c>
    </row>
    <row r="88" spans="1:26" x14ac:dyDescent="0.45">
      <c r="A88" s="4">
        <v>446</v>
      </c>
      <c r="B88" s="12" t="s">
        <v>101</v>
      </c>
      <c r="C88" s="6">
        <v>4</v>
      </c>
      <c r="D88" s="6">
        <v>3</v>
      </c>
      <c r="E88" s="6">
        <v>7</v>
      </c>
      <c r="F88" s="6">
        <v>26</v>
      </c>
      <c r="G88" s="6">
        <v>29</v>
      </c>
      <c r="H88" s="6">
        <v>55</v>
      </c>
      <c r="I88" s="6">
        <v>43</v>
      </c>
      <c r="J88" s="6">
        <v>50</v>
      </c>
      <c r="K88" s="6">
        <v>93</v>
      </c>
      <c r="L88" s="6">
        <v>182</v>
      </c>
      <c r="M88" s="6">
        <v>167</v>
      </c>
      <c r="N88" s="6">
        <v>349</v>
      </c>
      <c r="O88" s="6">
        <v>0</v>
      </c>
      <c r="P88" s="6">
        <v>0</v>
      </c>
      <c r="Q88" s="6">
        <v>0</v>
      </c>
      <c r="R88" s="6">
        <v>16</v>
      </c>
      <c r="S88" s="6">
        <v>23</v>
      </c>
      <c r="T88" s="6">
        <v>39</v>
      </c>
      <c r="U88" s="6">
        <v>12</v>
      </c>
      <c r="V88" s="6">
        <v>10</v>
      </c>
      <c r="W88" s="6">
        <v>22</v>
      </c>
      <c r="X88" s="6">
        <v>283</v>
      </c>
      <c r="Y88" s="6">
        <v>282</v>
      </c>
      <c r="Z88" s="6">
        <v>565</v>
      </c>
    </row>
    <row r="89" spans="1:26" x14ac:dyDescent="0.45">
      <c r="A89" s="4">
        <v>447</v>
      </c>
      <c r="B89" s="12" t="s">
        <v>102</v>
      </c>
      <c r="C89" s="6">
        <v>1</v>
      </c>
      <c r="D89" s="6">
        <v>0</v>
      </c>
      <c r="E89" s="6">
        <v>1</v>
      </c>
      <c r="F89" s="6">
        <v>22</v>
      </c>
      <c r="G89" s="6">
        <v>47</v>
      </c>
      <c r="H89" s="6">
        <v>69</v>
      </c>
      <c r="I89" s="6">
        <v>77</v>
      </c>
      <c r="J89" s="6">
        <v>68</v>
      </c>
      <c r="K89" s="6">
        <v>145</v>
      </c>
      <c r="L89" s="6">
        <v>72</v>
      </c>
      <c r="M89" s="6">
        <v>91</v>
      </c>
      <c r="N89" s="6">
        <v>163</v>
      </c>
      <c r="O89" s="6">
        <v>2</v>
      </c>
      <c r="P89" s="6">
        <v>1</v>
      </c>
      <c r="Q89" s="6">
        <v>3</v>
      </c>
      <c r="R89" s="6">
        <v>282</v>
      </c>
      <c r="S89" s="6">
        <v>277</v>
      </c>
      <c r="T89" s="6">
        <v>559</v>
      </c>
      <c r="U89" s="6">
        <v>15</v>
      </c>
      <c r="V89" s="6">
        <v>12</v>
      </c>
      <c r="W89" s="6">
        <v>27</v>
      </c>
      <c r="X89" s="6">
        <v>471</v>
      </c>
      <c r="Y89" s="6">
        <v>496</v>
      </c>
      <c r="Z89" s="6">
        <v>967</v>
      </c>
    </row>
    <row r="90" spans="1:26" x14ac:dyDescent="0.45">
      <c r="A90" s="4">
        <v>448</v>
      </c>
      <c r="B90" s="12" t="s">
        <v>103</v>
      </c>
      <c r="C90" s="6">
        <v>0</v>
      </c>
      <c r="D90" s="6">
        <v>2</v>
      </c>
      <c r="E90" s="6">
        <v>2</v>
      </c>
      <c r="F90" s="6">
        <v>7</v>
      </c>
      <c r="G90" s="6">
        <v>13</v>
      </c>
      <c r="H90" s="6">
        <v>20</v>
      </c>
      <c r="I90" s="6">
        <v>294</v>
      </c>
      <c r="J90" s="6">
        <v>266</v>
      </c>
      <c r="K90" s="6">
        <v>560</v>
      </c>
      <c r="L90" s="6">
        <v>167</v>
      </c>
      <c r="M90" s="6">
        <v>144</v>
      </c>
      <c r="N90" s="6">
        <v>311</v>
      </c>
      <c r="O90" s="6">
        <v>1</v>
      </c>
      <c r="P90" s="6">
        <v>3</v>
      </c>
      <c r="Q90" s="6">
        <v>4</v>
      </c>
      <c r="R90" s="6">
        <v>11</v>
      </c>
      <c r="S90" s="6">
        <v>6</v>
      </c>
      <c r="T90" s="6">
        <v>17</v>
      </c>
      <c r="U90" s="6">
        <v>2</v>
      </c>
      <c r="V90" s="6">
        <v>5</v>
      </c>
      <c r="W90" s="6">
        <v>7</v>
      </c>
      <c r="X90" s="6">
        <v>482</v>
      </c>
      <c r="Y90" s="6">
        <v>439</v>
      </c>
      <c r="Z90" s="6">
        <v>921</v>
      </c>
    </row>
    <row r="91" spans="1:26" x14ac:dyDescent="0.45">
      <c r="A91" s="4">
        <v>449</v>
      </c>
      <c r="B91" s="12" t="s">
        <v>104</v>
      </c>
      <c r="C91" s="6">
        <v>0</v>
      </c>
      <c r="D91" s="6">
        <v>1</v>
      </c>
      <c r="E91" s="6">
        <v>1</v>
      </c>
      <c r="F91" s="6">
        <v>13</v>
      </c>
      <c r="G91" s="6">
        <v>20</v>
      </c>
      <c r="H91" s="6">
        <v>33</v>
      </c>
      <c r="I91" s="6">
        <v>46</v>
      </c>
      <c r="J91" s="6">
        <v>34</v>
      </c>
      <c r="K91" s="6">
        <v>80</v>
      </c>
      <c r="L91" s="6">
        <v>52</v>
      </c>
      <c r="M91" s="6">
        <v>45</v>
      </c>
      <c r="N91" s="6">
        <v>97</v>
      </c>
      <c r="O91" s="6">
        <v>0</v>
      </c>
      <c r="P91" s="6">
        <v>0</v>
      </c>
      <c r="Q91" s="6">
        <v>0</v>
      </c>
      <c r="R91" s="6">
        <v>138</v>
      </c>
      <c r="S91" s="6">
        <v>120</v>
      </c>
      <c r="T91" s="6">
        <v>258</v>
      </c>
      <c r="U91" s="6">
        <v>12</v>
      </c>
      <c r="V91" s="6">
        <v>15</v>
      </c>
      <c r="W91" s="6">
        <v>27</v>
      </c>
      <c r="X91" s="6">
        <v>261</v>
      </c>
      <c r="Y91" s="6">
        <v>235</v>
      </c>
      <c r="Z91" s="6">
        <v>496</v>
      </c>
    </row>
    <row r="92" spans="1:26" x14ac:dyDescent="0.45">
      <c r="A92" s="4">
        <v>450</v>
      </c>
      <c r="B92" s="12" t="s">
        <v>105</v>
      </c>
      <c r="C92" s="6">
        <v>0</v>
      </c>
      <c r="D92" s="6">
        <v>0</v>
      </c>
      <c r="E92" s="6">
        <v>0</v>
      </c>
      <c r="F92" s="6">
        <v>27</v>
      </c>
      <c r="G92" s="6">
        <v>29</v>
      </c>
      <c r="H92" s="6">
        <v>56</v>
      </c>
      <c r="I92" s="6">
        <v>196</v>
      </c>
      <c r="J92" s="6">
        <v>211</v>
      </c>
      <c r="K92" s="6">
        <v>407</v>
      </c>
      <c r="L92" s="6">
        <v>291</v>
      </c>
      <c r="M92" s="6">
        <v>245</v>
      </c>
      <c r="N92" s="6">
        <v>536</v>
      </c>
      <c r="O92" s="6">
        <v>1</v>
      </c>
      <c r="P92" s="6">
        <v>1</v>
      </c>
      <c r="Q92" s="6">
        <v>2</v>
      </c>
      <c r="R92" s="6">
        <v>94</v>
      </c>
      <c r="S92" s="6">
        <v>73</v>
      </c>
      <c r="T92" s="6">
        <v>167</v>
      </c>
      <c r="U92" s="6">
        <v>9</v>
      </c>
      <c r="V92" s="6">
        <v>13</v>
      </c>
      <c r="W92" s="6">
        <v>22</v>
      </c>
      <c r="X92" s="6">
        <v>618</v>
      </c>
      <c r="Y92" s="6">
        <v>572</v>
      </c>
      <c r="Z92" s="6">
        <v>1190</v>
      </c>
    </row>
    <row r="93" spans="1:26" x14ac:dyDescent="0.45">
      <c r="A93" s="4">
        <v>451</v>
      </c>
      <c r="B93" s="12" t="s">
        <v>106</v>
      </c>
      <c r="C93" s="6">
        <v>1</v>
      </c>
      <c r="D93" s="6">
        <v>0</v>
      </c>
      <c r="E93" s="6">
        <v>1</v>
      </c>
      <c r="F93" s="6">
        <v>63</v>
      </c>
      <c r="G93" s="6">
        <v>66</v>
      </c>
      <c r="H93" s="6">
        <v>129</v>
      </c>
      <c r="I93" s="6">
        <v>34</v>
      </c>
      <c r="J93" s="6">
        <v>25</v>
      </c>
      <c r="K93" s="6">
        <v>59</v>
      </c>
      <c r="L93" s="6">
        <v>30</v>
      </c>
      <c r="M93" s="6">
        <v>28</v>
      </c>
      <c r="N93" s="6">
        <v>58</v>
      </c>
      <c r="O93" s="6">
        <v>0</v>
      </c>
      <c r="P93" s="6">
        <v>0</v>
      </c>
      <c r="Q93" s="6">
        <v>0</v>
      </c>
      <c r="R93" s="6">
        <v>172</v>
      </c>
      <c r="S93" s="6">
        <v>151</v>
      </c>
      <c r="T93" s="6">
        <v>323</v>
      </c>
      <c r="U93" s="6">
        <v>8</v>
      </c>
      <c r="V93" s="6">
        <v>6</v>
      </c>
      <c r="W93" s="6">
        <v>14</v>
      </c>
      <c r="X93" s="6">
        <v>308</v>
      </c>
      <c r="Y93" s="6">
        <v>276</v>
      </c>
      <c r="Z93" s="6">
        <v>584</v>
      </c>
    </row>
    <row r="94" spans="1:26" x14ac:dyDescent="0.45">
      <c r="A94" s="4">
        <v>453</v>
      </c>
      <c r="B94" s="12" t="s">
        <v>107</v>
      </c>
      <c r="C94" s="6">
        <v>0</v>
      </c>
      <c r="D94" s="6">
        <v>1</v>
      </c>
      <c r="E94" s="6">
        <v>1</v>
      </c>
      <c r="F94" s="6">
        <v>2</v>
      </c>
      <c r="G94" s="6">
        <v>7</v>
      </c>
      <c r="H94" s="6">
        <v>9</v>
      </c>
      <c r="I94" s="6">
        <v>181</v>
      </c>
      <c r="J94" s="6">
        <v>197</v>
      </c>
      <c r="K94" s="6">
        <v>378</v>
      </c>
      <c r="L94" s="6">
        <v>69</v>
      </c>
      <c r="M94" s="6">
        <v>74</v>
      </c>
      <c r="N94" s="6">
        <v>143</v>
      </c>
      <c r="O94" s="6">
        <v>0</v>
      </c>
      <c r="P94" s="6">
        <v>0</v>
      </c>
      <c r="Q94" s="6">
        <v>0</v>
      </c>
      <c r="R94" s="6">
        <v>12</v>
      </c>
      <c r="S94" s="6">
        <v>6</v>
      </c>
      <c r="T94" s="6">
        <v>18</v>
      </c>
      <c r="U94" s="6">
        <v>5</v>
      </c>
      <c r="V94" s="6">
        <v>3</v>
      </c>
      <c r="W94" s="6">
        <v>8</v>
      </c>
      <c r="X94" s="6">
        <v>269</v>
      </c>
      <c r="Y94" s="6">
        <v>288</v>
      </c>
      <c r="Z94" s="6">
        <v>557</v>
      </c>
    </row>
    <row r="95" spans="1:26" x14ac:dyDescent="0.45">
      <c r="A95" s="4">
        <v>454</v>
      </c>
      <c r="B95" s="12" t="s">
        <v>108</v>
      </c>
      <c r="C95" s="6">
        <v>0</v>
      </c>
      <c r="D95" s="6">
        <v>1</v>
      </c>
      <c r="E95" s="6">
        <v>1</v>
      </c>
      <c r="F95" s="6">
        <v>9</v>
      </c>
      <c r="G95" s="6">
        <v>4</v>
      </c>
      <c r="H95" s="6">
        <v>13</v>
      </c>
      <c r="I95" s="6">
        <v>28</v>
      </c>
      <c r="J95" s="6">
        <v>27</v>
      </c>
      <c r="K95" s="6">
        <v>55</v>
      </c>
      <c r="L95" s="6">
        <v>71</v>
      </c>
      <c r="M95" s="6">
        <v>42</v>
      </c>
      <c r="N95" s="6">
        <v>113</v>
      </c>
      <c r="O95" s="6">
        <v>0</v>
      </c>
      <c r="P95" s="6">
        <v>0</v>
      </c>
      <c r="Q95" s="6">
        <v>0</v>
      </c>
      <c r="R95" s="6">
        <v>26</v>
      </c>
      <c r="S95" s="6">
        <v>16</v>
      </c>
      <c r="T95" s="6">
        <v>42</v>
      </c>
      <c r="U95" s="6">
        <v>6</v>
      </c>
      <c r="V95" s="6">
        <v>2</v>
      </c>
      <c r="W95" s="6">
        <v>8</v>
      </c>
      <c r="X95" s="6">
        <v>140</v>
      </c>
      <c r="Y95" s="6">
        <v>92</v>
      </c>
      <c r="Z95" s="6">
        <v>232</v>
      </c>
    </row>
    <row r="96" spans="1:26" x14ac:dyDescent="0.45">
      <c r="A96" s="4">
        <v>455</v>
      </c>
      <c r="B96" s="12" t="s">
        <v>109</v>
      </c>
      <c r="C96" s="6">
        <v>0</v>
      </c>
      <c r="D96" s="6">
        <v>2</v>
      </c>
      <c r="E96" s="6">
        <v>2</v>
      </c>
      <c r="F96" s="6">
        <v>35</v>
      </c>
      <c r="G96" s="6">
        <v>22</v>
      </c>
      <c r="H96" s="6">
        <v>57</v>
      </c>
      <c r="I96" s="6">
        <v>150</v>
      </c>
      <c r="J96" s="6">
        <v>130</v>
      </c>
      <c r="K96" s="6">
        <v>280</v>
      </c>
      <c r="L96" s="6">
        <v>145</v>
      </c>
      <c r="M96" s="6">
        <v>144</v>
      </c>
      <c r="N96" s="6">
        <v>289</v>
      </c>
      <c r="O96" s="6">
        <v>0</v>
      </c>
      <c r="P96" s="6">
        <v>2</v>
      </c>
      <c r="Q96" s="6">
        <v>2</v>
      </c>
      <c r="R96" s="6">
        <v>215</v>
      </c>
      <c r="S96" s="6">
        <v>201</v>
      </c>
      <c r="T96" s="6">
        <v>416</v>
      </c>
      <c r="U96" s="6">
        <v>28</v>
      </c>
      <c r="V96" s="6">
        <v>13</v>
      </c>
      <c r="W96" s="6">
        <v>41</v>
      </c>
      <c r="X96" s="6">
        <v>573</v>
      </c>
      <c r="Y96" s="6">
        <v>514</v>
      </c>
      <c r="Z96" s="6">
        <v>1087</v>
      </c>
    </row>
    <row r="97" spans="1:26" x14ac:dyDescent="0.45">
      <c r="A97" s="4">
        <v>457</v>
      </c>
      <c r="B97" s="12" t="s">
        <v>110</v>
      </c>
      <c r="C97" s="6">
        <v>3</v>
      </c>
      <c r="D97" s="6">
        <v>4</v>
      </c>
      <c r="E97" s="6">
        <v>7</v>
      </c>
      <c r="F97" s="6">
        <v>21</v>
      </c>
      <c r="G97" s="6">
        <v>15</v>
      </c>
      <c r="H97" s="6">
        <v>36</v>
      </c>
      <c r="I97" s="6">
        <v>237</v>
      </c>
      <c r="J97" s="6">
        <v>248</v>
      </c>
      <c r="K97" s="6">
        <v>485</v>
      </c>
      <c r="L97" s="6">
        <v>400</v>
      </c>
      <c r="M97" s="6">
        <v>388</v>
      </c>
      <c r="N97" s="6">
        <v>788</v>
      </c>
      <c r="O97" s="6">
        <v>0</v>
      </c>
      <c r="P97" s="6">
        <v>0</v>
      </c>
      <c r="Q97" s="6">
        <v>0</v>
      </c>
      <c r="R97" s="6">
        <v>37</v>
      </c>
      <c r="S97" s="6">
        <v>35</v>
      </c>
      <c r="T97" s="6">
        <v>72</v>
      </c>
      <c r="U97" s="6">
        <v>38</v>
      </c>
      <c r="V97" s="6">
        <v>36</v>
      </c>
      <c r="W97" s="6">
        <v>74</v>
      </c>
      <c r="X97" s="6">
        <v>736</v>
      </c>
      <c r="Y97" s="6">
        <v>726</v>
      </c>
      <c r="Z97" s="6">
        <v>1462</v>
      </c>
    </row>
    <row r="98" spans="1:26" x14ac:dyDescent="0.45">
      <c r="A98" s="4">
        <v>459</v>
      </c>
      <c r="B98" s="12" t="s">
        <v>111</v>
      </c>
      <c r="C98" s="6">
        <v>0</v>
      </c>
      <c r="D98" s="6">
        <v>0</v>
      </c>
      <c r="E98" s="6">
        <v>0</v>
      </c>
      <c r="F98" s="6">
        <v>2</v>
      </c>
      <c r="G98" s="6">
        <v>2</v>
      </c>
      <c r="H98" s="6">
        <v>4</v>
      </c>
      <c r="I98" s="6">
        <v>214</v>
      </c>
      <c r="J98" s="6">
        <v>187</v>
      </c>
      <c r="K98" s="6">
        <v>401</v>
      </c>
      <c r="L98" s="6">
        <v>18</v>
      </c>
      <c r="M98" s="6">
        <v>24</v>
      </c>
      <c r="N98" s="6">
        <v>42</v>
      </c>
      <c r="O98" s="6">
        <v>0</v>
      </c>
      <c r="P98" s="6">
        <v>0</v>
      </c>
      <c r="Q98" s="6">
        <v>0</v>
      </c>
      <c r="R98" s="6">
        <v>9</v>
      </c>
      <c r="S98" s="6">
        <v>12</v>
      </c>
      <c r="T98" s="6">
        <v>21</v>
      </c>
      <c r="U98" s="6">
        <v>2</v>
      </c>
      <c r="V98" s="6">
        <v>3</v>
      </c>
      <c r="W98" s="6">
        <v>5</v>
      </c>
      <c r="X98" s="6">
        <v>245</v>
      </c>
      <c r="Y98" s="6">
        <v>228</v>
      </c>
      <c r="Z98" s="6">
        <v>473</v>
      </c>
    </row>
    <row r="99" spans="1:26" x14ac:dyDescent="0.45">
      <c r="A99" s="4">
        <v>461</v>
      </c>
      <c r="B99" s="12" t="s">
        <v>112</v>
      </c>
      <c r="C99" s="6">
        <v>1</v>
      </c>
      <c r="D99" s="6">
        <v>0</v>
      </c>
      <c r="E99" s="6">
        <v>1</v>
      </c>
      <c r="F99" s="6">
        <v>1</v>
      </c>
      <c r="G99" s="6">
        <v>0</v>
      </c>
      <c r="H99" s="6">
        <v>1</v>
      </c>
      <c r="I99" s="6">
        <v>2</v>
      </c>
      <c r="J99" s="6">
        <v>1</v>
      </c>
      <c r="K99" s="6">
        <v>3</v>
      </c>
      <c r="L99" s="6">
        <v>42</v>
      </c>
      <c r="M99" s="6">
        <v>6</v>
      </c>
      <c r="N99" s="6">
        <v>48</v>
      </c>
      <c r="O99" s="6">
        <v>0</v>
      </c>
      <c r="P99" s="6">
        <v>0</v>
      </c>
      <c r="Q99" s="6">
        <v>0</v>
      </c>
      <c r="R99" s="6">
        <v>2</v>
      </c>
      <c r="S99" s="6">
        <v>6</v>
      </c>
      <c r="T99" s="6">
        <v>8</v>
      </c>
      <c r="U99" s="6">
        <v>9</v>
      </c>
      <c r="V99" s="6">
        <v>1</v>
      </c>
      <c r="W99" s="6">
        <v>10</v>
      </c>
      <c r="X99" s="6">
        <v>57</v>
      </c>
      <c r="Y99" s="6">
        <v>14</v>
      </c>
      <c r="Z99" s="6">
        <v>71</v>
      </c>
    </row>
    <row r="100" spans="1:26" x14ac:dyDescent="0.45">
      <c r="A100" s="4">
        <v>462</v>
      </c>
      <c r="B100" s="12" t="s">
        <v>113</v>
      </c>
      <c r="C100" s="6">
        <v>1</v>
      </c>
      <c r="D100" s="6">
        <v>4</v>
      </c>
      <c r="E100" s="6">
        <v>5</v>
      </c>
      <c r="F100" s="6">
        <v>15</v>
      </c>
      <c r="G100" s="6">
        <v>22</v>
      </c>
      <c r="H100" s="6">
        <v>37</v>
      </c>
      <c r="I100" s="6">
        <v>61</v>
      </c>
      <c r="J100" s="6">
        <v>51</v>
      </c>
      <c r="K100" s="6">
        <v>112</v>
      </c>
      <c r="L100" s="6">
        <v>234</v>
      </c>
      <c r="M100" s="6">
        <v>215</v>
      </c>
      <c r="N100" s="6">
        <v>449</v>
      </c>
      <c r="O100" s="6">
        <v>0</v>
      </c>
      <c r="P100" s="6">
        <v>1</v>
      </c>
      <c r="Q100" s="6">
        <v>1</v>
      </c>
      <c r="R100" s="6">
        <v>69</v>
      </c>
      <c r="S100" s="6">
        <v>42</v>
      </c>
      <c r="T100" s="6">
        <v>111</v>
      </c>
      <c r="U100" s="6">
        <v>13</v>
      </c>
      <c r="V100" s="6">
        <v>10</v>
      </c>
      <c r="W100" s="6">
        <v>23</v>
      </c>
      <c r="X100" s="6">
        <v>393</v>
      </c>
      <c r="Y100" s="6">
        <v>345</v>
      </c>
      <c r="Z100" s="6">
        <v>738</v>
      </c>
    </row>
    <row r="101" spans="1:26" x14ac:dyDescent="0.45">
      <c r="A101" s="4">
        <v>463</v>
      </c>
      <c r="B101" s="12" t="s">
        <v>114</v>
      </c>
      <c r="C101" s="6">
        <v>1</v>
      </c>
      <c r="D101" s="6">
        <v>4</v>
      </c>
      <c r="E101" s="6">
        <v>5</v>
      </c>
      <c r="F101" s="6">
        <v>9</v>
      </c>
      <c r="G101" s="6">
        <v>8</v>
      </c>
      <c r="H101" s="6">
        <v>17</v>
      </c>
      <c r="I101" s="6">
        <v>45</v>
      </c>
      <c r="J101" s="6">
        <v>40</v>
      </c>
      <c r="K101" s="6">
        <v>85</v>
      </c>
      <c r="L101" s="6">
        <v>183</v>
      </c>
      <c r="M101" s="6">
        <v>198</v>
      </c>
      <c r="N101" s="6">
        <v>381</v>
      </c>
      <c r="O101" s="6">
        <v>0</v>
      </c>
      <c r="P101" s="6">
        <v>0</v>
      </c>
      <c r="Q101" s="6">
        <v>0</v>
      </c>
      <c r="R101" s="6">
        <v>17</v>
      </c>
      <c r="S101" s="6">
        <v>21</v>
      </c>
      <c r="T101" s="6">
        <v>38</v>
      </c>
      <c r="U101" s="6">
        <v>9</v>
      </c>
      <c r="V101" s="6">
        <v>15</v>
      </c>
      <c r="W101" s="6">
        <v>24</v>
      </c>
      <c r="X101" s="6">
        <v>264</v>
      </c>
      <c r="Y101" s="6">
        <v>286</v>
      </c>
      <c r="Z101" s="6">
        <v>550</v>
      </c>
    </row>
    <row r="102" spans="1:26" x14ac:dyDescent="0.45">
      <c r="A102" s="4">
        <v>464</v>
      </c>
      <c r="B102" s="12" t="s">
        <v>115</v>
      </c>
      <c r="C102" s="6">
        <v>1</v>
      </c>
      <c r="D102" s="6">
        <v>1</v>
      </c>
      <c r="E102" s="6">
        <v>2</v>
      </c>
      <c r="F102" s="6">
        <v>28</v>
      </c>
      <c r="G102" s="6">
        <v>21</v>
      </c>
      <c r="H102" s="6">
        <v>49</v>
      </c>
      <c r="I102" s="6">
        <v>30</v>
      </c>
      <c r="J102" s="6">
        <v>31</v>
      </c>
      <c r="K102" s="6">
        <v>61</v>
      </c>
      <c r="L102" s="6">
        <v>145</v>
      </c>
      <c r="M102" s="6">
        <v>148</v>
      </c>
      <c r="N102" s="6">
        <v>293</v>
      </c>
      <c r="O102" s="6">
        <v>0</v>
      </c>
      <c r="P102" s="6">
        <v>0</v>
      </c>
      <c r="Q102" s="6">
        <v>0</v>
      </c>
      <c r="R102" s="6">
        <v>130</v>
      </c>
      <c r="S102" s="6">
        <v>99</v>
      </c>
      <c r="T102" s="6">
        <v>229</v>
      </c>
      <c r="U102" s="6">
        <v>6</v>
      </c>
      <c r="V102" s="6">
        <v>11</v>
      </c>
      <c r="W102" s="6">
        <v>17</v>
      </c>
      <c r="X102" s="6">
        <v>340</v>
      </c>
      <c r="Y102" s="6">
        <v>311</v>
      </c>
      <c r="Z102" s="6">
        <v>651</v>
      </c>
    </row>
    <row r="103" spans="1:26" x14ac:dyDescent="0.45">
      <c r="A103" s="4">
        <v>466</v>
      </c>
      <c r="B103" s="12" t="s">
        <v>116</v>
      </c>
      <c r="C103" s="6">
        <v>4</v>
      </c>
      <c r="D103" s="6">
        <v>4</v>
      </c>
      <c r="E103" s="6">
        <v>8</v>
      </c>
      <c r="F103" s="6">
        <v>55</v>
      </c>
      <c r="G103" s="6">
        <v>58</v>
      </c>
      <c r="H103" s="6">
        <v>113</v>
      </c>
      <c r="I103" s="6">
        <v>222</v>
      </c>
      <c r="J103" s="6">
        <v>232</v>
      </c>
      <c r="K103" s="6">
        <v>454</v>
      </c>
      <c r="L103" s="6">
        <v>377</v>
      </c>
      <c r="M103" s="6">
        <v>341</v>
      </c>
      <c r="N103" s="6">
        <v>718</v>
      </c>
      <c r="O103" s="6">
        <v>0</v>
      </c>
      <c r="P103" s="6">
        <v>1</v>
      </c>
      <c r="Q103" s="6">
        <v>1</v>
      </c>
      <c r="R103" s="6">
        <v>1029</v>
      </c>
      <c r="S103" s="6">
        <v>1115</v>
      </c>
      <c r="T103" s="6">
        <v>2144</v>
      </c>
      <c r="U103" s="6">
        <v>61</v>
      </c>
      <c r="V103" s="6">
        <v>64</v>
      </c>
      <c r="W103" s="6">
        <v>125</v>
      </c>
      <c r="X103" s="6">
        <v>1748</v>
      </c>
      <c r="Y103" s="6">
        <v>1815</v>
      </c>
      <c r="Z103" s="6">
        <v>3563</v>
      </c>
    </row>
    <row r="104" spans="1:26" x14ac:dyDescent="0.45">
      <c r="A104" s="4">
        <v>468</v>
      </c>
      <c r="B104" s="12" t="s">
        <v>117</v>
      </c>
      <c r="C104" s="6">
        <v>1</v>
      </c>
      <c r="D104" s="6">
        <v>0</v>
      </c>
      <c r="E104" s="6">
        <v>1</v>
      </c>
      <c r="F104" s="6">
        <v>64</v>
      </c>
      <c r="G104" s="6">
        <v>64</v>
      </c>
      <c r="H104" s="6">
        <v>128</v>
      </c>
      <c r="I104" s="6">
        <v>121</v>
      </c>
      <c r="J104" s="6">
        <v>100</v>
      </c>
      <c r="K104" s="6">
        <v>221</v>
      </c>
      <c r="L104" s="6">
        <v>279</v>
      </c>
      <c r="M104" s="6">
        <v>234</v>
      </c>
      <c r="N104" s="6">
        <v>513</v>
      </c>
      <c r="O104" s="6">
        <v>1</v>
      </c>
      <c r="P104" s="6">
        <v>0</v>
      </c>
      <c r="Q104" s="6">
        <v>1</v>
      </c>
      <c r="R104" s="6">
        <v>17</v>
      </c>
      <c r="S104" s="6">
        <v>14</v>
      </c>
      <c r="T104" s="6">
        <v>31</v>
      </c>
      <c r="U104" s="6">
        <v>12</v>
      </c>
      <c r="V104" s="6">
        <v>15</v>
      </c>
      <c r="W104" s="6">
        <v>27</v>
      </c>
      <c r="X104" s="6">
        <v>495</v>
      </c>
      <c r="Y104" s="6">
        <v>427</v>
      </c>
      <c r="Z104" s="6">
        <v>922</v>
      </c>
    </row>
    <row r="105" spans="1:26" x14ac:dyDescent="0.45">
      <c r="A105" s="4">
        <v>471</v>
      </c>
      <c r="B105" s="12" t="s">
        <v>118</v>
      </c>
      <c r="C105" s="6">
        <v>0</v>
      </c>
      <c r="D105" s="6">
        <v>0</v>
      </c>
      <c r="E105" s="6">
        <v>0</v>
      </c>
      <c r="F105" s="6">
        <v>5</v>
      </c>
      <c r="G105" s="6">
        <v>4</v>
      </c>
      <c r="H105" s="6">
        <v>9</v>
      </c>
      <c r="I105" s="6">
        <v>341</v>
      </c>
      <c r="J105" s="6">
        <v>321</v>
      </c>
      <c r="K105" s="6">
        <v>662</v>
      </c>
      <c r="L105" s="6">
        <v>105</v>
      </c>
      <c r="M105" s="6">
        <v>101</v>
      </c>
      <c r="N105" s="6">
        <v>206</v>
      </c>
      <c r="O105" s="6">
        <v>0</v>
      </c>
      <c r="P105" s="6">
        <v>0</v>
      </c>
      <c r="Q105" s="6">
        <v>0</v>
      </c>
      <c r="R105" s="6">
        <v>3</v>
      </c>
      <c r="S105" s="6">
        <v>1</v>
      </c>
      <c r="T105" s="6">
        <v>4</v>
      </c>
      <c r="U105" s="6">
        <v>10</v>
      </c>
      <c r="V105" s="6">
        <v>4</v>
      </c>
      <c r="W105" s="6">
        <v>14</v>
      </c>
      <c r="X105" s="6">
        <v>464</v>
      </c>
      <c r="Y105" s="6">
        <v>431</v>
      </c>
      <c r="Z105" s="6">
        <v>895</v>
      </c>
    </row>
    <row r="106" spans="1:26" x14ac:dyDescent="0.45">
      <c r="A106" s="4">
        <v>474</v>
      </c>
      <c r="B106" s="12" t="s">
        <v>119</v>
      </c>
      <c r="C106" s="6">
        <v>1</v>
      </c>
      <c r="D106" s="6">
        <v>1</v>
      </c>
      <c r="E106" s="6">
        <v>2</v>
      </c>
      <c r="F106" s="6">
        <v>15</v>
      </c>
      <c r="G106" s="6">
        <v>14</v>
      </c>
      <c r="H106" s="6">
        <v>29</v>
      </c>
      <c r="I106" s="6">
        <v>196</v>
      </c>
      <c r="J106" s="6">
        <v>192</v>
      </c>
      <c r="K106" s="6">
        <v>388</v>
      </c>
      <c r="L106" s="6">
        <v>153</v>
      </c>
      <c r="M106" s="6">
        <v>147</v>
      </c>
      <c r="N106" s="6">
        <v>300</v>
      </c>
      <c r="O106" s="6">
        <v>1</v>
      </c>
      <c r="P106" s="6">
        <v>0</v>
      </c>
      <c r="Q106" s="6">
        <v>1</v>
      </c>
      <c r="R106" s="6">
        <v>22</v>
      </c>
      <c r="S106" s="6">
        <v>12</v>
      </c>
      <c r="T106" s="6">
        <v>34</v>
      </c>
      <c r="U106" s="6">
        <v>7</v>
      </c>
      <c r="V106" s="6">
        <v>9</v>
      </c>
      <c r="W106" s="6">
        <v>16</v>
      </c>
      <c r="X106" s="6">
        <v>395</v>
      </c>
      <c r="Y106" s="6">
        <v>375</v>
      </c>
      <c r="Z106" s="6">
        <v>770</v>
      </c>
    </row>
    <row r="107" spans="1:26" x14ac:dyDescent="0.45">
      <c r="A107" s="4">
        <v>475</v>
      </c>
      <c r="B107" s="12" t="s">
        <v>120</v>
      </c>
      <c r="C107" s="6">
        <v>0</v>
      </c>
      <c r="D107" s="6">
        <v>1</v>
      </c>
      <c r="E107" s="6">
        <v>1</v>
      </c>
      <c r="F107" s="6">
        <v>9</v>
      </c>
      <c r="G107" s="6">
        <v>5</v>
      </c>
      <c r="H107" s="6">
        <v>14</v>
      </c>
      <c r="I107" s="6">
        <v>39</v>
      </c>
      <c r="J107" s="6">
        <v>37</v>
      </c>
      <c r="K107" s="6">
        <v>76</v>
      </c>
      <c r="L107" s="6">
        <v>172</v>
      </c>
      <c r="M107" s="6">
        <v>122</v>
      </c>
      <c r="N107" s="6">
        <v>294</v>
      </c>
      <c r="O107" s="6">
        <v>0</v>
      </c>
      <c r="P107" s="6">
        <v>0</v>
      </c>
      <c r="Q107" s="6">
        <v>0</v>
      </c>
      <c r="R107" s="6">
        <v>13</v>
      </c>
      <c r="S107" s="6">
        <v>5</v>
      </c>
      <c r="T107" s="6">
        <v>18</v>
      </c>
      <c r="U107" s="6">
        <v>8</v>
      </c>
      <c r="V107" s="6">
        <v>3</v>
      </c>
      <c r="W107" s="6">
        <v>11</v>
      </c>
      <c r="X107" s="6">
        <v>241</v>
      </c>
      <c r="Y107" s="6">
        <v>173</v>
      </c>
      <c r="Z107" s="6">
        <v>414</v>
      </c>
    </row>
    <row r="108" spans="1:26" x14ac:dyDescent="0.45">
      <c r="A108" s="4">
        <v>478</v>
      </c>
      <c r="B108" s="12" t="s">
        <v>121</v>
      </c>
      <c r="C108" s="6">
        <v>3</v>
      </c>
      <c r="D108" s="6">
        <v>2</v>
      </c>
      <c r="E108" s="6">
        <v>5</v>
      </c>
      <c r="F108" s="6">
        <v>40</v>
      </c>
      <c r="G108" s="6">
        <v>24</v>
      </c>
      <c r="H108" s="6">
        <v>64</v>
      </c>
      <c r="I108" s="6">
        <v>169</v>
      </c>
      <c r="J108" s="6">
        <v>168</v>
      </c>
      <c r="K108" s="6">
        <v>337</v>
      </c>
      <c r="L108" s="6">
        <v>150</v>
      </c>
      <c r="M108" s="6">
        <v>129</v>
      </c>
      <c r="N108" s="6">
        <v>279</v>
      </c>
      <c r="O108" s="6">
        <v>0</v>
      </c>
      <c r="P108" s="6">
        <v>0</v>
      </c>
      <c r="Q108" s="6">
        <v>0</v>
      </c>
      <c r="R108" s="6">
        <v>17</v>
      </c>
      <c r="S108" s="6">
        <v>26</v>
      </c>
      <c r="T108" s="6">
        <v>43</v>
      </c>
      <c r="U108" s="6">
        <v>6</v>
      </c>
      <c r="V108" s="6">
        <v>6</v>
      </c>
      <c r="W108" s="6">
        <v>12</v>
      </c>
      <c r="X108" s="6">
        <v>385</v>
      </c>
      <c r="Y108" s="6">
        <v>355</v>
      </c>
      <c r="Z108" s="6">
        <v>740</v>
      </c>
    </row>
    <row r="109" spans="1:26" x14ac:dyDescent="0.45">
      <c r="A109" s="4">
        <v>479</v>
      </c>
      <c r="B109" s="12" t="s">
        <v>122</v>
      </c>
      <c r="C109" s="6">
        <v>1</v>
      </c>
      <c r="D109" s="6">
        <v>0</v>
      </c>
      <c r="E109" s="6">
        <v>1</v>
      </c>
      <c r="F109" s="6">
        <v>10</v>
      </c>
      <c r="G109" s="6">
        <v>3</v>
      </c>
      <c r="H109" s="6">
        <v>13</v>
      </c>
      <c r="I109" s="6">
        <v>150</v>
      </c>
      <c r="J109" s="6">
        <v>117</v>
      </c>
      <c r="K109" s="6">
        <v>267</v>
      </c>
      <c r="L109" s="6">
        <v>144</v>
      </c>
      <c r="M109" s="6">
        <v>119</v>
      </c>
      <c r="N109" s="6">
        <v>263</v>
      </c>
      <c r="O109" s="6">
        <v>1</v>
      </c>
      <c r="P109" s="6">
        <v>0</v>
      </c>
      <c r="Q109" s="6">
        <v>1</v>
      </c>
      <c r="R109" s="6">
        <v>39</v>
      </c>
      <c r="S109" s="6">
        <v>38</v>
      </c>
      <c r="T109" s="6">
        <v>77</v>
      </c>
      <c r="U109" s="6">
        <v>12</v>
      </c>
      <c r="V109" s="6">
        <v>8</v>
      </c>
      <c r="W109" s="6">
        <v>20</v>
      </c>
      <c r="X109" s="6">
        <v>357</v>
      </c>
      <c r="Y109" s="6">
        <v>285</v>
      </c>
      <c r="Z109" s="6">
        <v>642</v>
      </c>
    </row>
    <row r="110" spans="1:26" x14ac:dyDescent="0.45">
      <c r="A110" s="4">
        <v>480</v>
      </c>
      <c r="B110" s="12" t="s">
        <v>123</v>
      </c>
      <c r="C110" s="6">
        <v>3</v>
      </c>
      <c r="D110" s="6">
        <v>4</v>
      </c>
      <c r="E110" s="6">
        <v>7</v>
      </c>
      <c r="F110" s="6">
        <v>34</v>
      </c>
      <c r="G110" s="6">
        <v>38</v>
      </c>
      <c r="H110" s="6">
        <v>72</v>
      </c>
      <c r="I110" s="6">
        <v>218</v>
      </c>
      <c r="J110" s="6">
        <v>255</v>
      </c>
      <c r="K110" s="6">
        <v>473</v>
      </c>
      <c r="L110" s="6">
        <v>616</v>
      </c>
      <c r="M110" s="6">
        <v>704</v>
      </c>
      <c r="N110" s="6">
        <v>1320</v>
      </c>
      <c r="O110" s="6">
        <v>0</v>
      </c>
      <c r="P110" s="6">
        <v>0</v>
      </c>
      <c r="Q110" s="6">
        <v>0</v>
      </c>
      <c r="R110" s="6">
        <v>102</v>
      </c>
      <c r="S110" s="6">
        <v>104</v>
      </c>
      <c r="T110" s="6">
        <v>206</v>
      </c>
      <c r="U110" s="6">
        <v>27</v>
      </c>
      <c r="V110" s="6">
        <v>46</v>
      </c>
      <c r="W110" s="6">
        <v>73</v>
      </c>
      <c r="X110" s="6">
        <v>1000</v>
      </c>
      <c r="Y110" s="6">
        <v>1151</v>
      </c>
      <c r="Z110" s="6">
        <v>2151</v>
      </c>
    </row>
    <row r="111" spans="1:26" x14ac:dyDescent="0.45">
      <c r="A111" s="4">
        <v>481</v>
      </c>
      <c r="B111" s="12" t="s">
        <v>124</v>
      </c>
      <c r="C111" s="6">
        <v>0</v>
      </c>
      <c r="D111" s="6">
        <v>0</v>
      </c>
      <c r="E111" s="6">
        <v>0</v>
      </c>
      <c r="F111" s="6">
        <v>17</v>
      </c>
      <c r="G111" s="6">
        <v>12</v>
      </c>
      <c r="H111" s="6">
        <v>29</v>
      </c>
      <c r="I111" s="6">
        <v>192</v>
      </c>
      <c r="J111" s="6">
        <v>153</v>
      </c>
      <c r="K111" s="6">
        <v>345</v>
      </c>
      <c r="L111" s="6">
        <v>319</v>
      </c>
      <c r="M111" s="6">
        <v>257</v>
      </c>
      <c r="N111" s="6">
        <v>576</v>
      </c>
      <c r="O111" s="6">
        <v>0</v>
      </c>
      <c r="P111" s="6">
        <v>4</v>
      </c>
      <c r="Q111" s="6">
        <v>4</v>
      </c>
      <c r="R111" s="6">
        <v>16</v>
      </c>
      <c r="S111" s="6">
        <v>21</v>
      </c>
      <c r="T111" s="6">
        <v>37</v>
      </c>
      <c r="U111" s="6">
        <v>11</v>
      </c>
      <c r="V111" s="6">
        <v>16</v>
      </c>
      <c r="W111" s="6">
        <v>27</v>
      </c>
      <c r="X111" s="6">
        <v>555</v>
      </c>
      <c r="Y111" s="6">
        <v>463</v>
      </c>
      <c r="Z111" s="6">
        <v>1018</v>
      </c>
    </row>
    <row r="112" spans="1:26" x14ac:dyDescent="0.45">
      <c r="A112" s="4">
        <v>482</v>
      </c>
      <c r="B112" s="12" t="s">
        <v>125</v>
      </c>
      <c r="C112" s="6">
        <v>0</v>
      </c>
      <c r="D112" s="6">
        <v>1</v>
      </c>
      <c r="E112" s="6">
        <v>1</v>
      </c>
      <c r="F112" s="6">
        <v>3</v>
      </c>
      <c r="G112" s="6">
        <v>8</v>
      </c>
      <c r="H112" s="6">
        <v>11</v>
      </c>
      <c r="I112" s="6">
        <v>40</v>
      </c>
      <c r="J112" s="6">
        <v>106</v>
      </c>
      <c r="K112" s="6">
        <v>146</v>
      </c>
      <c r="L112" s="6">
        <v>109</v>
      </c>
      <c r="M112" s="6">
        <v>414</v>
      </c>
      <c r="N112" s="6">
        <v>523</v>
      </c>
      <c r="O112" s="6">
        <v>0</v>
      </c>
      <c r="P112" s="6">
        <v>3</v>
      </c>
      <c r="Q112" s="6">
        <v>3</v>
      </c>
      <c r="R112" s="6">
        <v>115</v>
      </c>
      <c r="S112" s="6">
        <v>290</v>
      </c>
      <c r="T112" s="6">
        <v>405</v>
      </c>
      <c r="U112" s="6">
        <v>9</v>
      </c>
      <c r="V112" s="6">
        <v>44</v>
      </c>
      <c r="W112" s="6">
        <v>53</v>
      </c>
      <c r="X112" s="6">
        <v>276</v>
      </c>
      <c r="Y112" s="6">
        <v>866</v>
      </c>
      <c r="Z112" s="6">
        <v>1142</v>
      </c>
    </row>
    <row r="113" spans="1:26" x14ac:dyDescent="0.45">
      <c r="A113" s="4">
        <v>484</v>
      </c>
      <c r="B113" s="12" t="s">
        <v>126</v>
      </c>
      <c r="C113" s="6">
        <v>1</v>
      </c>
      <c r="D113" s="6">
        <v>0</v>
      </c>
      <c r="E113" s="6">
        <v>1</v>
      </c>
      <c r="F113" s="6">
        <v>24</v>
      </c>
      <c r="G113" s="6">
        <v>11</v>
      </c>
      <c r="H113" s="6">
        <v>35</v>
      </c>
      <c r="I113" s="6">
        <v>97</v>
      </c>
      <c r="J113" s="6">
        <v>85</v>
      </c>
      <c r="K113" s="6">
        <v>182</v>
      </c>
      <c r="L113" s="6">
        <v>144</v>
      </c>
      <c r="M113" s="6">
        <v>113</v>
      </c>
      <c r="N113" s="6">
        <v>257</v>
      </c>
      <c r="O113" s="6">
        <v>1</v>
      </c>
      <c r="P113" s="6">
        <v>1</v>
      </c>
      <c r="Q113" s="6">
        <v>2</v>
      </c>
      <c r="R113" s="6">
        <v>70</v>
      </c>
      <c r="S113" s="6">
        <v>54</v>
      </c>
      <c r="T113" s="6">
        <v>124</v>
      </c>
      <c r="U113" s="6">
        <v>12</v>
      </c>
      <c r="V113" s="6">
        <v>11</v>
      </c>
      <c r="W113" s="6">
        <v>23</v>
      </c>
      <c r="X113" s="6">
        <v>349</v>
      </c>
      <c r="Y113" s="6">
        <v>275</v>
      </c>
      <c r="Z113" s="6">
        <v>624</v>
      </c>
    </row>
    <row r="114" spans="1:26" x14ac:dyDescent="0.45">
      <c r="A114" s="4">
        <v>485</v>
      </c>
      <c r="B114" s="12" t="s">
        <v>127</v>
      </c>
      <c r="C114" s="6">
        <v>1</v>
      </c>
      <c r="D114" s="6">
        <v>1</v>
      </c>
      <c r="E114" s="6">
        <v>2</v>
      </c>
      <c r="F114" s="6">
        <v>24</v>
      </c>
      <c r="G114" s="6">
        <v>21</v>
      </c>
      <c r="H114" s="6">
        <v>45</v>
      </c>
      <c r="I114" s="6">
        <v>56</v>
      </c>
      <c r="J114" s="6">
        <v>52</v>
      </c>
      <c r="K114" s="6">
        <v>108</v>
      </c>
      <c r="L114" s="6">
        <v>172</v>
      </c>
      <c r="M114" s="6">
        <v>184</v>
      </c>
      <c r="N114" s="6">
        <v>356</v>
      </c>
      <c r="O114" s="6">
        <v>1</v>
      </c>
      <c r="P114" s="6">
        <v>0</v>
      </c>
      <c r="Q114" s="6">
        <v>1</v>
      </c>
      <c r="R114" s="6">
        <v>5</v>
      </c>
      <c r="S114" s="6">
        <v>7</v>
      </c>
      <c r="T114" s="6">
        <v>12</v>
      </c>
      <c r="U114" s="6">
        <v>9</v>
      </c>
      <c r="V114" s="6">
        <v>11</v>
      </c>
      <c r="W114" s="6">
        <v>20</v>
      </c>
      <c r="X114" s="6">
        <v>268</v>
      </c>
      <c r="Y114" s="6">
        <v>276</v>
      </c>
      <c r="Z114" s="6">
        <v>544</v>
      </c>
    </row>
    <row r="115" spans="1:26" x14ac:dyDescent="0.45">
      <c r="A115" s="4">
        <v>488</v>
      </c>
      <c r="B115" s="12" t="s">
        <v>128</v>
      </c>
      <c r="C115" s="6">
        <v>0</v>
      </c>
      <c r="D115" s="6">
        <v>0</v>
      </c>
      <c r="E115" s="6">
        <v>0</v>
      </c>
      <c r="F115" s="6">
        <v>3</v>
      </c>
      <c r="G115" s="6">
        <v>1</v>
      </c>
      <c r="H115" s="6">
        <v>4</v>
      </c>
      <c r="I115" s="6">
        <v>172</v>
      </c>
      <c r="J115" s="6">
        <v>175</v>
      </c>
      <c r="K115" s="6">
        <v>347</v>
      </c>
      <c r="L115" s="6">
        <v>98</v>
      </c>
      <c r="M115" s="6">
        <v>106</v>
      </c>
      <c r="N115" s="6">
        <v>204</v>
      </c>
      <c r="O115" s="6">
        <v>1</v>
      </c>
      <c r="P115" s="6">
        <v>0</v>
      </c>
      <c r="Q115" s="6">
        <v>1</v>
      </c>
      <c r="R115" s="6">
        <v>13</v>
      </c>
      <c r="S115" s="6">
        <v>12</v>
      </c>
      <c r="T115" s="6">
        <v>25</v>
      </c>
      <c r="U115" s="6">
        <v>8</v>
      </c>
      <c r="V115" s="6">
        <v>6</v>
      </c>
      <c r="W115" s="6">
        <v>14</v>
      </c>
      <c r="X115" s="6">
        <v>295</v>
      </c>
      <c r="Y115" s="6">
        <v>300</v>
      </c>
      <c r="Z115" s="6">
        <v>595</v>
      </c>
    </row>
    <row r="116" spans="1:26" x14ac:dyDescent="0.45">
      <c r="A116" s="4">
        <v>489</v>
      </c>
      <c r="B116" s="12" t="s">
        <v>129</v>
      </c>
      <c r="C116" s="6">
        <v>0</v>
      </c>
      <c r="D116" s="6">
        <v>1</v>
      </c>
      <c r="E116" s="6">
        <v>1</v>
      </c>
      <c r="F116" s="6">
        <v>8</v>
      </c>
      <c r="G116" s="6">
        <v>4</v>
      </c>
      <c r="H116" s="6">
        <v>12</v>
      </c>
      <c r="I116" s="6">
        <v>49</v>
      </c>
      <c r="J116" s="6">
        <v>29</v>
      </c>
      <c r="K116" s="6">
        <v>78</v>
      </c>
      <c r="L116" s="6">
        <v>169</v>
      </c>
      <c r="M116" s="6">
        <v>127</v>
      </c>
      <c r="N116" s="6">
        <v>296</v>
      </c>
      <c r="O116" s="6">
        <v>1</v>
      </c>
      <c r="P116" s="6">
        <v>1</v>
      </c>
      <c r="Q116" s="6">
        <v>2</v>
      </c>
      <c r="R116" s="6">
        <v>3</v>
      </c>
      <c r="S116" s="6">
        <v>5</v>
      </c>
      <c r="T116" s="6">
        <v>8</v>
      </c>
      <c r="U116" s="6">
        <v>9</v>
      </c>
      <c r="V116" s="6">
        <v>6</v>
      </c>
      <c r="W116" s="6">
        <v>15</v>
      </c>
      <c r="X116" s="6">
        <v>239</v>
      </c>
      <c r="Y116" s="6">
        <v>173</v>
      </c>
      <c r="Z116" s="6">
        <v>412</v>
      </c>
    </row>
    <row r="117" spans="1:26" x14ac:dyDescent="0.45">
      <c r="A117" s="4">
        <v>490</v>
      </c>
      <c r="B117" s="12" t="s">
        <v>130</v>
      </c>
      <c r="C117" s="6">
        <v>4</v>
      </c>
      <c r="D117" s="6">
        <v>2</v>
      </c>
      <c r="E117" s="6">
        <v>6</v>
      </c>
      <c r="F117" s="6">
        <v>88</v>
      </c>
      <c r="G117" s="6">
        <v>67</v>
      </c>
      <c r="H117" s="6">
        <v>155</v>
      </c>
      <c r="I117" s="6">
        <v>374</v>
      </c>
      <c r="J117" s="6">
        <v>348</v>
      </c>
      <c r="K117" s="6">
        <v>722</v>
      </c>
      <c r="L117" s="6">
        <v>596</v>
      </c>
      <c r="M117" s="6">
        <v>550</v>
      </c>
      <c r="N117" s="6">
        <v>1146</v>
      </c>
      <c r="O117" s="6">
        <v>1</v>
      </c>
      <c r="P117" s="6">
        <v>3</v>
      </c>
      <c r="Q117" s="6">
        <v>4</v>
      </c>
      <c r="R117" s="6">
        <v>221</v>
      </c>
      <c r="S117" s="6">
        <v>181</v>
      </c>
      <c r="T117" s="6">
        <v>402</v>
      </c>
      <c r="U117" s="6">
        <v>40</v>
      </c>
      <c r="V117" s="6">
        <v>44</v>
      </c>
      <c r="W117" s="6">
        <v>84</v>
      </c>
      <c r="X117" s="6">
        <v>1324</v>
      </c>
      <c r="Y117" s="6">
        <v>1195</v>
      </c>
      <c r="Z117" s="6">
        <v>2519</v>
      </c>
    </row>
    <row r="118" spans="1:26" x14ac:dyDescent="0.45">
      <c r="A118" s="4">
        <v>491</v>
      </c>
      <c r="B118" s="12" t="s">
        <v>131</v>
      </c>
      <c r="C118" s="6">
        <v>0</v>
      </c>
      <c r="D118" s="6">
        <v>0</v>
      </c>
      <c r="E118" s="6">
        <v>0</v>
      </c>
      <c r="F118" s="6">
        <v>32</v>
      </c>
      <c r="G118" s="6">
        <v>24</v>
      </c>
      <c r="H118" s="6">
        <v>56</v>
      </c>
      <c r="I118" s="6">
        <v>23</v>
      </c>
      <c r="J118" s="6">
        <v>17</v>
      </c>
      <c r="K118" s="6">
        <v>40</v>
      </c>
      <c r="L118" s="6">
        <v>21</v>
      </c>
      <c r="M118" s="6">
        <v>29</v>
      </c>
      <c r="N118" s="6">
        <v>50</v>
      </c>
      <c r="O118" s="6">
        <v>0</v>
      </c>
      <c r="P118" s="6">
        <v>0</v>
      </c>
      <c r="Q118" s="6">
        <v>0</v>
      </c>
      <c r="R118" s="6">
        <v>302</v>
      </c>
      <c r="S118" s="6">
        <v>280</v>
      </c>
      <c r="T118" s="6">
        <v>582</v>
      </c>
      <c r="U118" s="6">
        <v>14</v>
      </c>
      <c r="V118" s="6">
        <v>11</v>
      </c>
      <c r="W118" s="6">
        <v>25</v>
      </c>
      <c r="X118" s="6">
        <v>392</v>
      </c>
      <c r="Y118" s="6">
        <v>361</v>
      </c>
      <c r="Z118" s="6">
        <v>753</v>
      </c>
    </row>
    <row r="119" spans="1:26" x14ac:dyDescent="0.45">
      <c r="A119" s="4">
        <v>492</v>
      </c>
      <c r="B119" s="12" t="s">
        <v>132</v>
      </c>
      <c r="C119" s="6">
        <v>0</v>
      </c>
      <c r="D119" s="6">
        <v>0</v>
      </c>
      <c r="E119" s="6">
        <v>0</v>
      </c>
      <c r="F119" s="6">
        <v>20</v>
      </c>
      <c r="G119" s="6">
        <v>21</v>
      </c>
      <c r="H119" s="6">
        <v>41</v>
      </c>
      <c r="I119" s="6">
        <v>26</v>
      </c>
      <c r="J119" s="6">
        <v>13</v>
      </c>
      <c r="K119" s="6">
        <v>39</v>
      </c>
      <c r="L119" s="6">
        <v>24</v>
      </c>
      <c r="M119" s="6">
        <v>34</v>
      </c>
      <c r="N119" s="6">
        <v>58</v>
      </c>
      <c r="O119" s="6">
        <v>0</v>
      </c>
      <c r="P119" s="6">
        <v>0</v>
      </c>
      <c r="Q119" s="6">
        <v>0</v>
      </c>
      <c r="R119" s="6">
        <v>133</v>
      </c>
      <c r="S119" s="6">
        <v>163</v>
      </c>
      <c r="T119" s="6">
        <v>296</v>
      </c>
      <c r="U119" s="6">
        <v>7</v>
      </c>
      <c r="V119" s="6">
        <v>10</v>
      </c>
      <c r="W119" s="6">
        <v>17</v>
      </c>
      <c r="X119" s="6">
        <v>210</v>
      </c>
      <c r="Y119" s="6">
        <v>241</v>
      </c>
      <c r="Z119" s="6">
        <v>451</v>
      </c>
    </row>
    <row r="120" spans="1:26" x14ac:dyDescent="0.45">
      <c r="A120" s="4">
        <v>493</v>
      </c>
      <c r="B120" s="12" t="s">
        <v>133</v>
      </c>
      <c r="C120" s="6">
        <v>3</v>
      </c>
      <c r="D120" s="6">
        <v>0</v>
      </c>
      <c r="E120" s="6">
        <v>3</v>
      </c>
      <c r="F120" s="6">
        <v>18</v>
      </c>
      <c r="G120" s="6">
        <v>20</v>
      </c>
      <c r="H120" s="6">
        <v>38</v>
      </c>
      <c r="I120" s="6">
        <v>70</v>
      </c>
      <c r="J120" s="6">
        <v>54</v>
      </c>
      <c r="K120" s="6">
        <v>124</v>
      </c>
      <c r="L120" s="6">
        <v>156</v>
      </c>
      <c r="M120" s="6">
        <v>152</v>
      </c>
      <c r="N120" s="6">
        <v>308</v>
      </c>
      <c r="O120" s="6">
        <v>1</v>
      </c>
      <c r="P120" s="6">
        <v>0</v>
      </c>
      <c r="Q120" s="6">
        <v>1</v>
      </c>
      <c r="R120" s="6">
        <v>125</v>
      </c>
      <c r="S120" s="6">
        <v>121</v>
      </c>
      <c r="T120" s="6">
        <v>246</v>
      </c>
      <c r="U120" s="6">
        <v>13</v>
      </c>
      <c r="V120" s="6">
        <v>15</v>
      </c>
      <c r="W120" s="6">
        <v>28</v>
      </c>
      <c r="X120" s="6">
        <v>386</v>
      </c>
      <c r="Y120" s="6">
        <v>362</v>
      </c>
      <c r="Z120" s="6">
        <v>748</v>
      </c>
    </row>
    <row r="121" spans="1:26" x14ac:dyDescent="0.45">
      <c r="A121" s="4">
        <v>494</v>
      </c>
      <c r="B121" s="12" t="s">
        <v>134</v>
      </c>
      <c r="C121" s="6">
        <v>0</v>
      </c>
      <c r="D121" s="6">
        <v>1</v>
      </c>
      <c r="E121" s="6">
        <v>1</v>
      </c>
      <c r="F121" s="6">
        <v>9</v>
      </c>
      <c r="G121" s="6">
        <v>15</v>
      </c>
      <c r="H121" s="6">
        <v>24</v>
      </c>
      <c r="I121" s="6">
        <v>96</v>
      </c>
      <c r="J121" s="6">
        <v>100</v>
      </c>
      <c r="K121" s="6">
        <v>196</v>
      </c>
      <c r="L121" s="6">
        <v>181</v>
      </c>
      <c r="M121" s="6">
        <v>159</v>
      </c>
      <c r="N121" s="6">
        <v>340</v>
      </c>
      <c r="O121" s="6">
        <v>1</v>
      </c>
      <c r="P121" s="6">
        <v>0</v>
      </c>
      <c r="Q121" s="6">
        <v>1</v>
      </c>
      <c r="R121" s="6">
        <v>28</v>
      </c>
      <c r="S121" s="6">
        <v>23</v>
      </c>
      <c r="T121" s="6">
        <v>51</v>
      </c>
      <c r="U121" s="6">
        <v>7</v>
      </c>
      <c r="V121" s="6">
        <v>4</v>
      </c>
      <c r="W121" s="6">
        <v>11</v>
      </c>
      <c r="X121" s="6">
        <v>322</v>
      </c>
      <c r="Y121" s="6">
        <v>302</v>
      </c>
      <c r="Z121" s="6">
        <v>624</v>
      </c>
    </row>
    <row r="122" spans="1:26" x14ac:dyDescent="0.45">
      <c r="A122" s="4">
        <v>496</v>
      </c>
      <c r="B122" s="12" t="s">
        <v>135</v>
      </c>
      <c r="C122" s="6">
        <v>5</v>
      </c>
      <c r="D122" s="6">
        <v>1</v>
      </c>
      <c r="E122" s="6">
        <v>6</v>
      </c>
      <c r="F122" s="6">
        <v>32</v>
      </c>
      <c r="G122" s="6">
        <v>43</v>
      </c>
      <c r="H122" s="6">
        <v>75</v>
      </c>
      <c r="I122" s="6">
        <v>221</v>
      </c>
      <c r="J122" s="6">
        <v>198</v>
      </c>
      <c r="K122" s="6">
        <v>419</v>
      </c>
      <c r="L122" s="6">
        <v>602</v>
      </c>
      <c r="M122" s="6">
        <v>595</v>
      </c>
      <c r="N122" s="6">
        <v>1197</v>
      </c>
      <c r="O122" s="6">
        <v>0</v>
      </c>
      <c r="P122" s="6">
        <v>0</v>
      </c>
      <c r="Q122" s="6">
        <v>0</v>
      </c>
      <c r="R122" s="6">
        <v>59</v>
      </c>
      <c r="S122" s="6">
        <v>18</v>
      </c>
      <c r="T122" s="6">
        <v>77</v>
      </c>
      <c r="U122" s="6">
        <v>22</v>
      </c>
      <c r="V122" s="6">
        <v>16</v>
      </c>
      <c r="W122" s="6">
        <v>38</v>
      </c>
      <c r="X122" s="6">
        <v>941</v>
      </c>
      <c r="Y122" s="6">
        <v>871</v>
      </c>
      <c r="Z122" s="6">
        <v>1812</v>
      </c>
    </row>
    <row r="123" spans="1:26" x14ac:dyDescent="0.45">
      <c r="A123" s="4">
        <v>497</v>
      </c>
      <c r="B123" s="12" t="s">
        <v>136</v>
      </c>
      <c r="C123" s="6">
        <v>1</v>
      </c>
      <c r="D123" s="6">
        <v>2</v>
      </c>
      <c r="E123" s="6">
        <v>3</v>
      </c>
      <c r="F123" s="6">
        <v>37</v>
      </c>
      <c r="G123" s="6">
        <v>43</v>
      </c>
      <c r="H123" s="6">
        <v>80</v>
      </c>
      <c r="I123" s="6">
        <v>70</v>
      </c>
      <c r="J123" s="6">
        <v>86</v>
      </c>
      <c r="K123" s="6">
        <v>156</v>
      </c>
      <c r="L123" s="6">
        <v>277</v>
      </c>
      <c r="M123" s="6">
        <v>347</v>
      </c>
      <c r="N123" s="6">
        <v>624</v>
      </c>
      <c r="O123" s="6">
        <v>1</v>
      </c>
      <c r="P123" s="6">
        <v>1</v>
      </c>
      <c r="Q123" s="6">
        <v>2</v>
      </c>
      <c r="R123" s="6">
        <v>99</v>
      </c>
      <c r="S123" s="6">
        <v>112</v>
      </c>
      <c r="T123" s="6">
        <v>211</v>
      </c>
      <c r="U123" s="6">
        <v>11</v>
      </c>
      <c r="V123" s="6">
        <v>12</v>
      </c>
      <c r="W123" s="6">
        <v>23</v>
      </c>
      <c r="X123" s="6">
        <v>496</v>
      </c>
      <c r="Y123" s="6">
        <v>603</v>
      </c>
      <c r="Z123" s="6">
        <v>1099</v>
      </c>
    </row>
    <row r="124" spans="1:26" x14ac:dyDescent="0.45">
      <c r="A124" s="4">
        <v>498</v>
      </c>
      <c r="B124" s="12" t="s">
        <v>137</v>
      </c>
      <c r="C124" s="6">
        <v>0</v>
      </c>
      <c r="D124" s="6">
        <v>0</v>
      </c>
      <c r="E124" s="6">
        <v>0</v>
      </c>
      <c r="F124" s="6">
        <v>0</v>
      </c>
      <c r="G124" s="6">
        <v>3</v>
      </c>
      <c r="H124" s="6">
        <v>3</v>
      </c>
      <c r="I124" s="6">
        <v>10</v>
      </c>
      <c r="J124" s="6">
        <v>18</v>
      </c>
      <c r="K124" s="6">
        <v>28</v>
      </c>
      <c r="L124" s="6">
        <v>27</v>
      </c>
      <c r="M124" s="6">
        <v>45</v>
      </c>
      <c r="N124" s="6">
        <v>72</v>
      </c>
      <c r="O124" s="6">
        <v>0</v>
      </c>
      <c r="P124" s="6">
        <v>0</v>
      </c>
      <c r="Q124" s="6">
        <v>0</v>
      </c>
      <c r="R124" s="6">
        <v>9</v>
      </c>
      <c r="S124" s="6">
        <v>9</v>
      </c>
      <c r="T124" s="6">
        <v>18</v>
      </c>
      <c r="U124" s="6">
        <v>1</v>
      </c>
      <c r="V124" s="6">
        <v>1</v>
      </c>
      <c r="W124" s="6">
        <v>2</v>
      </c>
      <c r="X124" s="6">
        <v>47</v>
      </c>
      <c r="Y124" s="6">
        <v>76</v>
      </c>
      <c r="Z124" s="6">
        <v>123</v>
      </c>
    </row>
    <row r="125" spans="1:26" x14ac:dyDescent="0.45">
      <c r="A125" s="4">
        <v>499</v>
      </c>
      <c r="B125" s="12" t="s">
        <v>138</v>
      </c>
      <c r="C125" s="6">
        <v>2</v>
      </c>
      <c r="D125" s="6">
        <v>0</v>
      </c>
      <c r="E125" s="6">
        <v>2</v>
      </c>
      <c r="F125" s="6">
        <v>2</v>
      </c>
      <c r="G125" s="6">
        <v>6</v>
      </c>
      <c r="H125" s="6">
        <v>8</v>
      </c>
      <c r="I125" s="6">
        <v>9</v>
      </c>
      <c r="J125" s="6">
        <v>21</v>
      </c>
      <c r="K125" s="6">
        <v>30</v>
      </c>
      <c r="L125" s="6">
        <v>30</v>
      </c>
      <c r="M125" s="6">
        <v>38</v>
      </c>
      <c r="N125" s="6">
        <v>68</v>
      </c>
      <c r="O125" s="6">
        <v>0</v>
      </c>
      <c r="P125" s="6">
        <v>0</v>
      </c>
      <c r="Q125" s="6">
        <v>0</v>
      </c>
      <c r="R125" s="6">
        <v>54</v>
      </c>
      <c r="S125" s="6">
        <v>51</v>
      </c>
      <c r="T125" s="6">
        <v>105</v>
      </c>
      <c r="U125" s="6">
        <v>4</v>
      </c>
      <c r="V125" s="6">
        <v>7</v>
      </c>
      <c r="W125" s="6">
        <v>11</v>
      </c>
      <c r="X125" s="6">
        <v>101</v>
      </c>
      <c r="Y125" s="6">
        <v>123</v>
      </c>
      <c r="Z125" s="6">
        <v>224</v>
      </c>
    </row>
    <row r="126" spans="1:26" x14ac:dyDescent="0.45">
      <c r="A126" s="4">
        <v>500</v>
      </c>
      <c r="B126" s="12" t="s">
        <v>139</v>
      </c>
      <c r="C126" s="6">
        <v>1</v>
      </c>
      <c r="D126" s="6">
        <v>2</v>
      </c>
      <c r="E126" s="6">
        <v>3</v>
      </c>
      <c r="F126" s="6">
        <v>22</v>
      </c>
      <c r="G126" s="6">
        <v>18</v>
      </c>
      <c r="H126" s="6">
        <v>40</v>
      </c>
      <c r="I126" s="6">
        <v>126</v>
      </c>
      <c r="J126" s="6">
        <v>153</v>
      </c>
      <c r="K126" s="6">
        <v>279</v>
      </c>
      <c r="L126" s="6">
        <v>95</v>
      </c>
      <c r="M126" s="6">
        <v>82</v>
      </c>
      <c r="N126" s="6">
        <v>177</v>
      </c>
      <c r="O126" s="6">
        <v>0</v>
      </c>
      <c r="P126" s="6">
        <v>0</v>
      </c>
      <c r="Q126" s="6">
        <v>0</v>
      </c>
      <c r="R126" s="6">
        <v>122</v>
      </c>
      <c r="S126" s="6">
        <v>105</v>
      </c>
      <c r="T126" s="6">
        <v>227</v>
      </c>
      <c r="U126" s="6">
        <v>22</v>
      </c>
      <c r="V126" s="6">
        <v>15</v>
      </c>
      <c r="W126" s="6">
        <v>37</v>
      </c>
      <c r="X126" s="6">
        <v>388</v>
      </c>
      <c r="Y126" s="6">
        <v>375</v>
      </c>
      <c r="Z126" s="6">
        <v>763</v>
      </c>
    </row>
    <row r="127" spans="1:26" x14ac:dyDescent="0.45">
      <c r="A127" s="4">
        <v>501</v>
      </c>
      <c r="B127" s="12" t="s">
        <v>140</v>
      </c>
      <c r="C127" s="6">
        <v>0</v>
      </c>
      <c r="D127" s="6">
        <v>2</v>
      </c>
      <c r="E127" s="6">
        <v>2</v>
      </c>
      <c r="F127" s="6">
        <v>12</v>
      </c>
      <c r="G127" s="6">
        <v>4</v>
      </c>
      <c r="H127" s="6">
        <v>16</v>
      </c>
      <c r="I127" s="6">
        <v>146</v>
      </c>
      <c r="J127" s="6">
        <v>122</v>
      </c>
      <c r="K127" s="6">
        <v>268</v>
      </c>
      <c r="L127" s="6">
        <v>77</v>
      </c>
      <c r="M127" s="6">
        <v>85</v>
      </c>
      <c r="N127" s="6">
        <v>162</v>
      </c>
      <c r="O127" s="6">
        <v>0</v>
      </c>
      <c r="P127" s="6">
        <v>0</v>
      </c>
      <c r="Q127" s="6">
        <v>0</v>
      </c>
      <c r="R127" s="6">
        <v>17</v>
      </c>
      <c r="S127" s="6">
        <v>17</v>
      </c>
      <c r="T127" s="6">
        <v>34</v>
      </c>
      <c r="U127" s="6">
        <v>6</v>
      </c>
      <c r="V127" s="6">
        <v>7</v>
      </c>
      <c r="W127" s="6">
        <v>13</v>
      </c>
      <c r="X127" s="6">
        <v>258</v>
      </c>
      <c r="Y127" s="6">
        <v>237</v>
      </c>
      <c r="Z127" s="6">
        <v>495</v>
      </c>
    </row>
    <row r="128" spans="1:26" x14ac:dyDescent="0.45">
      <c r="A128" s="4">
        <v>503</v>
      </c>
      <c r="B128" s="12" t="s">
        <v>141</v>
      </c>
      <c r="C128" s="6">
        <v>0</v>
      </c>
      <c r="D128" s="6">
        <v>0</v>
      </c>
      <c r="E128" s="6">
        <v>0</v>
      </c>
      <c r="F128" s="6">
        <v>53</v>
      </c>
      <c r="G128" s="6">
        <v>51</v>
      </c>
      <c r="H128" s="6">
        <v>104</v>
      </c>
      <c r="I128" s="6">
        <v>172</v>
      </c>
      <c r="J128" s="6">
        <v>153</v>
      </c>
      <c r="K128" s="6">
        <v>325</v>
      </c>
      <c r="L128" s="6">
        <v>102</v>
      </c>
      <c r="M128" s="6">
        <v>89</v>
      </c>
      <c r="N128" s="6">
        <v>191</v>
      </c>
      <c r="O128" s="6">
        <v>0</v>
      </c>
      <c r="P128" s="6">
        <v>0</v>
      </c>
      <c r="Q128" s="6">
        <v>0</v>
      </c>
      <c r="R128" s="6">
        <v>28</v>
      </c>
      <c r="S128" s="6">
        <v>22</v>
      </c>
      <c r="T128" s="6">
        <v>50</v>
      </c>
      <c r="U128" s="6">
        <v>15</v>
      </c>
      <c r="V128" s="6">
        <v>11</v>
      </c>
      <c r="W128" s="6">
        <v>26</v>
      </c>
      <c r="X128" s="6">
        <v>370</v>
      </c>
      <c r="Y128" s="6">
        <v>326</v>
      </c>
      <c r="Z128" s="6">
        <v>696</v>
      </c>
    </row>
    <row r="129" spans="1:26" x14ac:dyDescent="0.45">
      <c r="A129" s="4">
        <v>507</v>
      </c>
      <c r="B129" s="12" t="s">
        <v>142</v>
      </c>
      <c r="C129" s="6">
        <v>1</v>
      </c>
      <c r="D129" s="6">
        <v>0</v>
      </c>
      <c r="E129" s="6">
        <v>1</v>
      </c>
      <c r="F129" s="6">
        <v>105</v>
      </c>
      <c r="G129" s="6">
        <v>80</v>
      </c>
      <c r="H129" s="6">
        <v>185</v>
      </c>
      <c r="I129" s="6">
        <v>21</v>
      </c>
      <c r="J129" s="6">
        <v>23</v>
      </c>
      <c r="K129" s="6">
        <v>44</v>
      </c>
      <c r="L129" s="6">
        <v>17</v>
      </c>
      <c r="M129" s="6">
        <v>25</v>
      </c>
      <c r="N129" s="6">
        <v>42</v>
      </c>
      <c r="O129" s="6">
        <v>0</v>
      </c>
      <c r="P129" s="6">
        <v>0</v>
      </c>
      <c r="Q129" s="6">
        <v>0</v>
      </c>
      <c r="R129" s="6">
        <v>341</v>
      </c>
      <c r="S129" s="6">
        <v>312</v>
      </c>
      <c r="T129" s="6">
        <v>653</v>
      </c>
      <c r="U129" s="6">
        <v>17</v>
      </c>
      <c r="V129" s="6">
        <v>19</v>
      </c>
      <c r="W129" s="6">
        <v>36</v>
      </c>
      <c r="X129" s="6">
        <v>502</v>
      </c>
      <c r="Y129" s="6">
        <v>459</v>
      </c>
      <c r="Z129" s="6">
        <v>961</v>
      </c>
    </row>
    <row r="130" spans="1:26" x14ac:dyDescent="0.45">
      <c r="A130" s="4">
        <v>508</v>
      </c>
      <c r="B130" s="12" t="s">
        <v>143</v>
      </c>
      <c r="C130" s="6">
        <v>1</v>
      </c>
      <c r="D130" s="6">
        <v>0</v>
      </c>
      <c r="E130" s="6">
        <v>1</v>
      </c>
      <c r="F130" s="6">
        <v>111</v>
      </c>
      <c r="G130" s="6">
        <v>98</v>
      </c>
      <c r="H130" s="6">
        <v>209</v>
      </c>
      <c r="I130" s="6">
        <v>77</v>
      </c>
      <c r="J130" s="6">
        <v>68</v>
      </c>
      <c r="K130" s="6">
        <v>145</v>
      </c>
      <c r="L130" s="6">
        <v>94</v>
      </c>
      <c r="M130" s="6">
        <v>80</v>
      </c>
      <c r="N130" s="6">
        <v>174</v>
      </c>
      <c r="O130" s="6">
        <v>1</v>
      </c>
      <c r="P130" s="6">
        <v>1</v>
      </c>
      <c r="Q130" s="6">
        <v>2</v>
      </c>
      <c r="R130" s="6">
        <v>717</v>
      </c>
      <c r="S130" s="6">
        <v>702</v>
      </c>
      <c r="T130" s="6">
        <v>1419</v>
      </c>
      <c r="U130" s="6">
        <v>23</v>
      </c>
      <c r="V130" s="6">
        <v>19</v>
      </c>
      <c r="W130" s="6">
        <v>42</v>
      </c>
      <c r="X130" s="6">
        <v>1024</v>
      </c>
      <c r="Y130" s="6">
        <v>968</v>
      </c>
      <c r="Z130" s="6">
        <v>1992</v>
      </c>
    </row>
    <row r="131" spans="1:26" x14ac:dyDescent="0.45">
      <c r="A131" s="4">
        <v>509</v>
      </c>
      <c r="B131" s="12" t="s">
        <v>144</v>
      </c>
      <c r="C131" s="6">
        <v>1</v>
      </c>
      <c r="D131" s="6">
        <v>1</v>
      </c>
      <c r="E131" s="6">
        <v>2</v>
      </c>
      <c r="F131" s="6">
        <v>16</v>
      </c>
      <c r="G131" s="6">
        <v>12</v>
      </c>
      <c r="H131" s="6">
        <v>28</v>
      </c>
      <c r="I131" s="6">
        <v>286</v>
      </c>
      <c r="J131" s="6">
        <v>269</v>
      </c>
      <c r="K131" s="6">
        <v>555</v>
      </c>
      <c r="L131" s="6">
        <v>213</v>
      </c>
      <c r="M131" s="6">
        <v>198</v>
      </c>
      <c r="N131" s="6">
        <v>411</v>
      </c>
      <c r="O131" s="6">
        <v>0</v>
      </c>
      <c r="P131" s="6">
        <v>0</v>
      </c>
      <c r="Q131" s="6">
        <v>0</v>
      </c>
      <c r="R131" s="6">
        <v>120</v>
      </c>
      <c r="S131" s="6">
        <v>117</v>
      </c>
      <c r="T131" s="6">
        <v>237</v>
      </c>
      <c r="U131" s="6">
        <v>12</v>
      </c>
      <c r="V131" s="6">
        <v>16</v>
      </c>
      <c r="W131" s="6">
        <v>28</v>
      </c>
      <c r="X131" s="6">
        <v>648</v>
      </c>
      <c r="Y131" s="6">
        <v>613</v>
      </c>
      <c r="Z131" s="6">
        <v>1261</v>
      </c>
    </row>
    <row r="132" spans="1:26" x14ac:dyDescent="0.45">
      <c r="A132" s="4">
        <v>512</v>
      </c>
      <c r="B132" s="12" t="s">
        <v>145</v>
      </c>
      <c r="C132" s="6">
        <v>0</v>
      </c>
      <c r="D132" s="6">
        <v>1</v>
      </c>
      <c r="E132" s="6">
        <v>1</v>
      </c>
      <c r="F132" s="6">
        <v>13</v>
      </c>
      <c r="G132" s="6">
        <v>11</v>
      </c>
      <c r="H132" s="6">
        <v>24</v>
      </c>
      <c r="I132" s="6">
        <v>86</v>
      </c>
      <c r="J132" s="6">
        <v>84</v>
      </c>
      <c r="K132" s="6">
        <v>170</v>
      </c>
      <c r="L132" s="6">
        <v>116</v>
      </c>
      <c r="M132" s="6">
        <v>110</v>
      </c>
      <c r="N132" s="6">
        <v>226</v>
      </c>
      <c r="O132" s="6">
        <v>0</v>
      </c>
      <c r="P132" s="6">
        <v>1</v>
      </c>
      <c r="Q132" s="6">
        <v>1</v>
      </c>
      <c r="R132" s="6">
        <v>45</v>
      </c>
      <c r="S132" s="6">
        <v>41</v>
      </c>
      <c r="T132" s="6">
        <v>86</v>
      </c>
      <c r="U132" s="6">
        <v>7</v>
      </c>
      <c r="V132" s="6">
        <v>6</v>
      </c>
      <c r="W132" s="6">
        <v>13</v>
      </c>
      <c r="X132" s="6">
        <v>267</v>
      </c>
      <c r="Y132" s="6">
        <v>254</v>
      </c>
      <c r="Z132" s="6">
        <v>521</v>
      </c>
    </row>
    <row r="133" spans="1:26" x14ac:dyDescent="0.45">
      <c r="A133" s="4">
        <v>513</v>
      </c>
      <c r="B133" s="12" t="s">
        <v>146</v>
      </c>
      <c r="C133" s="6">
        <v>1</v>
      </c>
      <c r="D133" s="6">
        <v>2</v>
      </c>
      <c r="E133" s="6">
        <v>3</v>
      </c>
      <c r="F133" s="6">
        <v>62</v>
      </c>
      <c r="G133" s="6">
        <v>68</v>
      </c>
      <c r="H133" s="6">
        <v>130</v>
      </c>
      <c r="I133" s="6">
        <v>179</v>
      </c>
      <c r="J133" s="6">
        <v>173</v>
      </c>
      <c r="K133" s="6">
        <v>352</v>
      </c>
      <c r="L133" s="6">
        <v>128</v>
      </c>
      <c r="M133" s="6">
        <v>169</v>
      </c>
      <c r="N133" s="6">
        <v>297</v>
      </c>
      <c r="O133" s="6">
        <v>0</v>
      </c>
      <c r="P133" s="6">
        <v>1</v>
      </c>
      <c r="Q133" s="6">
        <v>1</v>
      </c>
      <c r="R133" s="6">
        <v>179</v>
      </c>
      <c r="S133" s="6">
        <v>210</v>
      </c>
      <c r="T133" s="6">
        <v>389</v>
      </c>
      <c r="U133" s="6">
        <v>5</v>
      </c>
      <c r="V133" s="6">
        <v>14</v>
      </c>
      <c r="W133" s="6">
        <v>19</v>
      </c>
      <c r="X133" s="6">
        <v>554</v>
      </c>
      <c r="Y133" s="6">
        <v>637</v>
      </c>
      <c r="Z133" s="6">
        <v>1191</v>
      </c>
    </row>
    <row r="134" spans="1:26" x14ac:dyDescent="0.45">
      <c r="A134" s="4">
        <v>514</v>
      </c>
      <c r="B134" s="12" t="s">
        <v>147</v>
      </c>
      <c r="C134" s="6">
        <v>0</v>
      </c>
      <c r="D134" s="6">
        <v>2</v>
      </c>
      <c r="E134" s="6">
        <v>2</v>
      </c>
      <c r="F134" s="6">
        <v>14</v>
      </c>
      <c r="G134" s="6">
        <v>22</v>
      </c>
      <c r="H134" s="6">
        <v>36</v>
      </c>
      <c r="I134" s="6">
        <v>115</v>
      </c>
      <c r="J134" s="6">
        <v>120</v>
      </c>
      <c r="K134" s="6">
        <v>235</v>
      </c>
      <c r="L134" s="6">
        <v>373</v>
      </c>
      <c r="M134" s="6">
        <v>325</v>
      </c>
      <c r="N134" s="6">
        <v>698</v>
      </c>
      <c r="O134" s="6">
        <v>2</v>
      </c>
      <c r="P134" s="6">
        <v>0</v>
      </c>
      <c r="Q134" s="6">
        <v>2</v>
      </c>
      <c r="R134" s="6">
        <v>8</v>
      </c>
      <c r="S134" s="6">
        <v>8</v>
      </c>
      <c r="T134" s="6">
        <v>16</v>
      </c>
      <c r="U134" s="6">
        <v>26</v>
      </c>
      <c r="V134" s="6">
        <v>29</v>
      </c>
      <c r="W134" s="6">
        <v>55</v>
      </c>
      <c r="X134" s="6">
        <v>538</v>
      </c>
      <c r="Y134" s="6">
        <v>506</v>
      </c>
      <c r="Z134" s="6">
        <v>1044</v>
      </c>
    </row>
    <row r="135" spans="1:26" x14ac:dyDescent="0.45">
      <c r="A135" s="4">
        <v>515</v>
      </c>
      <c r="B135" s="12" t="s">
        <v>148</v>
      </c>
      <c r="C135" s="6">
        <v>0</v>
      </c>
      <c r="D135" s="6">
        <v>1</v>
      </c>
      <c r="E135" s="6">
        <v>1</v>
      </c>
      <c r="F135" s="6">
        <v>18</v>
      </c>
      <c r="G135" s="6">
        <v>19</v>
      </c>
      <c r="H135" s="6">
        <v>37</v>
      </c>
      <c r="I135" s="6">
        <v>77</v>
      </c>
      <c r="J135" s="6">
        <v>74</v>
      </c>
      <c r="K135" s="6">
        <v>151</v>
      </c>
      <c r="L135" s="6">
        <v>227</v>
      </c>
      <c r="M135" s="6">
        <v>212</v>
      </c>
      <c r="N135" s="6">
        <v>439</v>
      </c>
      <c r="O135" s="6">
        <v>0</v>
      </c>
      <c r="P135" s="6">
        <v>1</v>
      </c>
      <c r="Q135" s="6">
        <v>1</v>
      </c>
      <c r="R135" s="6">
        <v>5</v>
      </c>
      <c r="S135" s="6">
        <v>3</v>
      </c>
      <c r="T135" s="6">
        <v>8</v>
      </c>
      <c r="U135" s="6">
        <v>15</v>
      </c>
      <c r="V135" s="6">
        <v>19</v>
      </c>
      <c r="W135" s="6">
        <v>34</v>
      </c>
      <c r="X135" s="6">
        <v>342</v>
      </c>
      <c r="Y135" s="6">
        <v>329</v>
      </c>
      <c r="Z135" s="6">
        <v>671</v>
      </c>
    </row>
    <row r="136" spans="1:26" x14ac:dyDescent="0.45">
      <c r="A136" s="4">
        <v>516</v>
      </c>
      <c r="B136" s="12" t="s">
        <v>149</v>
      </c>
      <c r="C136" s="6">
        <v>1</v>
      </c>
      <c r="D136" s="6">
        <v>1</v>
      </c>
      <c r="E136" s="6">
        <v>2</v>
      </c>
      <c r="F136" s="6">
        <v>11</v>
      </c>
      <c r="G136" s="6">
        <v>8</v>
      </c>
      <c r="H136" s="6">
        <v>19</v>
      </c>
      <c r="I136" s="6">
        <v>131</v>
      </c>
      <c r="J136" s="6">
        <v>136</v>
      </c>
      <c r="K136" s="6">
        <v>267</v>
      </c>
      <c r="L136" s="6">
        <v>230</v>
      </c>
      <c r="M136" s="6">
        <v>212</v>
      </c>
      <c r="N136" s="6">
        <v>442</v>
      </c>
      <c r="O136" s="6">
        <v>2</v>
      </c>
      <c r="P136" s="6">
        <v>2</v>
      </c>
      <c r="Q136" s="6">
        <v>4</v>
      </c>
      <c r="R136" s="6">
        <v>35</v>
      </c>
      <c r="S136" s="6">
        <v>30</v>
      </c>
      <c r="T136" s="6">
        <v>65</v>
      </c>
      <c r="U136" s="6">
        <v>15</v>
      </c>
      <c r="V136" s="6">
        <v>18</v>
      </c>
      <c r="W136" s="6">
        <v>33</v>
      </c>
      <c r="X136" s="6">
        <v>425</v>
      </c>
      <c r="Y136" s="6">
        <v>407</v>
      </c>
      <c r="Z136" s="6">
        <v>832</v>
      </c>
    </row>
    <row r="137" spans="1:26" x14ac:dyDescent="0.45">
      <c r="A137" s="4">
        <v>517</v>
      </c>
      <c r="B137" s="12" t="s">
        <v>150</v>
      </c>
      <c r="C137" s="6">
        <v>0</v>
      </c>
      <c r="D137" s="6">
        <v>0</v>
      </c>
      <c r="E137" s="6">
        <v>0</v>
      </c>
      <c r="F137" s="6">
        <v>16</v>
      </c>
      <c r="G137" s="6">
        <v>6</v>
      </c>
      <c r="H137" s="6">
        <v>22</v>
      </c>
      <c r="I137" s="6">
        <v>21</v>
      </c>
      <c r="J137" s="6">
        <v>29</v>
      </c>
      <c r="K137" s="6">
        <v>50</v>
      </c>
      <c r="L137" s="6">
        <v>137</v>
      </c>
      <c r="M137" s="6">
        <v>155</v>
      </c>
      <c r="N137" s="6">
        <v>292</v>
      </c>
      <c r="O137" s="6">
        <v>0</v>
      </c>
      <c r="P137" s="6">
        <v>0</v>
      </c>
      <c r="Q137" s="6">
        <v>0</v>
      </c>
      <c r="R137" s="6">
        <v>8</v>
      </c>
      <c r="S137" s="6">
        <v>6</v>
      </c>
      <c r="T137" s="6">
        <v>14</v>
      </c>
      <c r="U137" s="6">
        <v>6</v>
      </c>
      <c r="V137" s="6">
        <v>0</v>
      </c>
      <c r="W137" s="6">
        <v>6</v>
      </c>
      <c r="X137" s="6">
        <v>188</v>
      </c>
      <c r="Y137" s="6">
        <v>196</v>
      </c>
      <c r="Z137" s="6">
        <v>384</v>
      </c>
    </row>
    <row r="138" spans="1:26" x14ac:dyDescent="0.45">
      <c r="A138" s="4">
        <v>518</v>
      </c>
      <c r="B138" s="12" t="s">
        <v>151</v>
      </c>
      <c r="C138" s="6">
        <v>2</v>
      </c>
      <c r="D138" s="6">
        <v>2</v>
      </c>
      <c r="E138" s="6">
        <v>4</v>
      </c>
      <c r="F138" s="6">
        <v>24</v>
      </c>
      <c r="G138" s="6">
        <v>18</v>
      </c>
      <c r="H138" s="6">
        <v>42</v>
      </c>
      <c r="I138" s="6">
        <v>109</v>
      </c>
      <c r="J138" s="6">
        <v>89</v>
      </c>
      <c r="K138" s="6">
        <v>198</v>
      </c>
      <c r="L138" s="6">
        <v>454</v>
      </c>
      <c r="M138" s="6">
        <v>395</v>
      </c>
      <c r="N138" s="6">
        <v>849</v>
      </c>
      <c r="O138" s="6">
        <v>0</v>
      </c>
      <c r="P138" s="6">
        <v>0</v>
      </c>
      <c r="Q138" s="6">
        <v>0</v>
      </c>
      <c r="R138" s="6">
        <v>87</v>
      </c>
      <c r="S138" s="6">
        <v>83</v>
      </c>
      <c r="T138" s="6">
        <v>170</v>
      </c>
      <c r="U138" s="6">
        <v>30</v>
      </c>
      <c r="V138" s="6">
        <v>29</v>
      </c>
      <c r="W138" s="6">
        <v>59</v>
      </c>
      <c r="X138" s="6">
        <v>706</v>
      </c>
      <c r="Y138" s="6">
        <v>616</v>
      </c>
      <c r="Z138" s="6">
        <v>1322</v>
      </c>
    </row>
    <row r="139" spans="1:26" x14ac:dyDescent="0.45">
      <c r="A139" s="7">
        <v>519</v>
      </c>
      <c r="B139" s="13" t="s">
        <v>152</v>
      </c>
      <c r="C139" s="9">
        <v>0</v>
      </c>
      <c r="D139" s="9">
        <v>0</v>
      </c>
      <c r="E139" s="9">
        <v>0</v>
      </c>
      <c r="F139" s="9">
        <v>3</v>
      </c>
      <c r="G139" s="9">
        <v>7</v>
      </c>
      <c r="H139" s="9">
        <v>10</v>
      </c>
      <c r="I139" s="9">
        <v>24</v>
      </c>
      <c r="J139" s="9">
        <v>15</v>
      </c>
      <c r="K139" s="9">
        <v>39</v>
      </c>
      <c r="L139" s="9">
        <v>23</v>
      </c>
      <c r="M139" s="9">
        <v>33</v>
      </c>
      <c r="N139" s="9">
        <v>56</v>
      </c>
      <c r="O139" s="9">
        <v>0</v>
      </c>
      <c r="P139" s="9">
        <v>1</v>
      </c>
      <c r="Q139" s="9">
        <v>1</v>
      </c>
      <c r="R139" s="9">
        <v>115</v>
      </c>
      <c r="S139" s="9">
        <v>121</v>
      </c>
      <c r="T139" s="9">
        <v>236</v>
      </c>
      <c r="U139" s="9">
        <v>1</v>
      </c>
      <c r="V139" s="9">
        <v>7</v>
      </c>
      <c r="W139" s="9">
        <v>8</v>
      </c>
      <c r="X139" s="9">
        <v>166</v>
      </c>
      <c r="Y139" s="9">
        <v>184</v>
      </c>
      <c r="Z139" s="9">
        <v>350</v>
      </c>
    </row>
    <row r="140" spans="1:26" x14ac:dyDescent="0.45">
      <c r="A140" s="7">
        <v>520</v>
      </c>
      <c r="B140" s="13" t="s">
        <v>153</v>
      </c>
      <c r="C140" s="9">
        <v>0</v>
      </c>
      <c r="D140" s="9">
        <v>0</v>
      </c>
      <c r="E140" s="9">
        <v>0</v>
      </c>
      <c r="F140" s="9">
        <v>2</v>
      </c>
      <c r="G140" s="9">
        <v>2</v>
      </c>
      <c r="H140" s="9">
        <v>4</v>
      </c>
      <c r="I140" s="9">
        <v>113</v>
      </c>
      <c r="J140" s="9">
        <v>95</v>
      </c>
      <c r="K140" s="9">
        <v>208</v>
      </c>
      <c r="L140" s="9">
        <v>121</v>
      </c>
      <c r="M140" s="9">
        <v>114</v>
      </c>
      <c r="N140" s="9">
        <v>235</v>
      </c>
      <c r="O140" s="9">
        <v>1</v>
      </c>
      <c r="P140" s="9">
        <v>0</v>
      </c>
      <c r="Q140" s="9">
        <v>1</v>
      </c>
      <c r="R140" s="9">
        <v>59</v>
      </c>
      <c r="S140" s="9">
        <v>29</v>
      </c>
      <c r="T140" s="9">
        <v>88</v>
      </c>
      <c r="U140" s="9">
        <v>4</v>
      </c>
      <c r="V140" s="9">
        <v>4</v>
      </c>
      <c r="W140" s="9">
        <v>8</v>
      </c>
      <c r="X140" s="9">
        <v>300</v>
      </c>
      <c r="Y140" s="9">
        <v>244</v>
      </c>
      <c r="Z140" s="9">
        <v>544</v>
      </c>
    </row>
    <row r="141" spans="1:26" x14ac:dyDescent="0.45">
      <c r="A141" s="4">
        <v>521</v>
      </c>
      <c r="B141" s="12" t="s">
        <v>154</v>
      </c>
      <c r="C141" s="6">
        <v>1</v>
      </c>
      <c r="D141" s="6">
        <v>0</v>
      </c>
      <c r="E141" s="6">
        <v>1</v>
      </c>
      <c r="F141" s="6">
        <v>17</v>
      </c>
      <c r="G141" s="6">
        <v>15</v>
      </c>
      <c r="H141" s="6">
        <v>32</v>
      </c>
      <c r="I141" s="6">
        <v>90</v>
      </c>
      <c r="J141" s="6">
        <v>72</v>
      </c>
      <c r="K141" s="6">
        <v>162</v>
      </c>
      <c r="L141" s="6">
        <v>212</v>
      </c>
      <c r="M141" s="6">
        <v>225</v>
      </c>
      <c r="N141" s="6">
        <v>437</v>
      </c>
      <c r="O141" s="6">
        <v>3</v>
      </c>
      <c r="P141" s="6">
        <v>3</v>
      </c>
      <c r="Q141" s="6">
        <v>6</v>
      </c>
      <c r="R141" s="6">
        <v>26</v>
      </c>
      <c r="S141" s="6">
        <v>24</v>
      </c>
      <c r="T141" s="6">
        <v>50</v>
      </c>
      <c r="U141" s="6">
        <v>19</v>
      </c>
      <c r="V141" s="6">
        <v>20</v>
      </c>
      <c r="W141" s="6">
        <v>39</v>
      </c>
      <c r="X141" s="6">
        <v>368</v>
      </c>
      <c r="Y141" s="6">
        <v>359</v>
      </c>
      <c r="Z141" s="6">
        <v>727</v>
      </c>
    </row>
    <row r="142" spans="1:26" x14ac:dyDescent="0.45">
      <c r="A142" s="4">
        <v>522</v>
      </c>
      <c r="B142" s="12" t="s">
        <v>155</v>
      </c>
      <c r="C142" s="6">
        <v>3</v>
      </c>
      <c r="D142" s="6">
        <v>1</v>
      </c>
      <c r="E142" s="6">
        <v>4</v>
      </c>
      <c r="F142" s="6">
        <v>11</v>
      </c>
      <c r="G142" s="6">
        <v>17</v>
      </c>
      <c r="H142" s="6">
        <v>28</v>
      </c>
      <c r="I142" s="6">
        <v>42</v>
      </c>
      <c r="J142" s="6">
        <v>30</v>
      </c>
      <c r="K142" s="6">
        <v>72</v>
      </c>
      <c r="L142" s="6">
        <v>38</v>
      </c>
      <c r="M142" s="6">
        <v>29</v>
      </c>
      <c r="N142" s="6">
        <v>67</v>
      </c>
      <c r="O142" s="6">
        <v>0</v>
      </c>
      <c r="P142" s="6">
        <v>1</v>
      </c>
      <c r="Q142" s="6">
        <v>1</v>
      </c>
      <c r="R142" s="6">
        <v>294</v>
      </c>
      <c r="S142" s="6">
        <v>262</v>
      </c>
      <c r="T142" s="6">
        <v>556</v>
      </c>
      <c r="U142" s="6">
        <v>12</v>
      </c>
      <c r="V142" s="6">
        <v>9</v>
      </c>
      <c r="W142" s="6">
        <v>21</v>
      </c>
      <c r="X142" s="6">
        <v>400</v>
      </c>
      <c r="Y142" s="6">
        <v>349</v>
      </c>
      <c r="Z142" s="6">
        <v>749</v>
      </c>
    </row>
    <row r="143" spans="1:26" x14ac:dyDescent="0.45">
      <c r="A143" s="4">
        <v>527</v>
      </c>
      <c r="B143" s="12" t="s">
        <v>156</v>
      </c>
      <c r="C143" s="6">
        <v>2</v>
      </c>
      <c r="D143" s="6">
        <v>0</v>
      </c>
      <c r="E143" s="6">
        <v>2</v>
      </c>
      <c r="F143" s="6">
        <v>8</v>
      </c>
      <c r="G143" s="6">
        <v>7</v>
      </c>
      <c r="H143" s="6">
        <v>15</v>
      </c>
      <c r="I143" s="6">
        <v>55</v>
      </c>
      <c r="J143" s="6">
        <v>43</v>
      </c>
      <c r="K143" s="6">
        <v>98</v>
      </c>
      <c r="L143" s="6">
        <v>76</v>
      </c>
      <c r="M143" s="6">
        <v>78</v>
      </c>
      <c r="N143" s="6">
        <v>154</v>
      </c>
      <c r="O143" s="6">
        <v>1</v>
      </c>
      <c r="P143" s="6">
        <v>1</v>
      </c>
      <c r="Q143" s="6">
        <v>2</v>
      </c>
      <c r="R143" s="6">
        <v>92</v>
      </c>
      <c r="S143" s="6">
        <v>96</v>
      </c>
      <c r="T143" s="6">
        <v>188</v>
      </c>
      <c r="U143" s="6">
        <v>6</v>
      </c>
      <c r="V143" s="6">
        <v>5</v>
      </c>
      <c r="W143" s="6">
        <v>11</v>
      </c>
      <c r="X143" s="6">
        <v>240</v>
      </c>
      <c r="Y143" s="6">
        <v>230</v>
      </c>
      <c r="Z143" s="6">
        <v>470</v>
      </c>
    </row>
    <row r="144" spans="1:26" x14ac:dyDescent="0.45">
      <c r="A144" s="4">
        <v>530</v>
      </c>
      <c r="B144" s="12" t="s">
        <v>157</v>
      </c>
      <c r="C144" s="6">
        <v>0</v>
      </c>
      <c r="D144" s="6">
        <v>2</v>
      </c>
      <c r="E144" s="6">
        <v>2</v>
      </c>
      <c r="F144" s="6">
        <v>39</v>
      </c>
      <c r="G144" s="6">
        <v>31</v>
      </c>
      <c r="H144" s="6">
        <v>70</v>
      </c>
      <c r="I144" s="6">
        <v>25</v>
      </c>
      <c r="J144" s="6">
        <v>27</v>
      </c>
      <c r="K144" s="6">
        <v>52</v>
      </c>
      <c r="L144" s="6">
        <v>41</v>
      </c>
      <c r="M144" s="6">
        <v>31</v>
      </c>
      <c r="N144" s="6">
        <v>72</v>
      </c>
      <c r="O144" s="6">
        <v>1</v>
      </c>
      <c r="P144" s="6">
        <v>0</v>
      </c>
      <c r="Q144" s="6">
        <v>1</v>
      </c>
      <c r="R144" s="6">
        <v>369</v>
      </c>
      <c r="S144" s="6">
        <v>339</v>
      </c>
      <c r="T144" s="6">
        <v>708</v>
      </c>
      <c r="U144" s="6">
        <v>30</v>
      </c>
      <c r="V144" s="6">
        <v>23</v>
      </c>
      <c r="W144" s="6">
        <v>53</v>
      </c>
      <c r="X144" s="6">
        <v>505</v>
      </c>
      <c r="Y144" s="6">
        <v>453</v>
      </c>
      <c r="Z144" s="6">
        <v>958</v>
      </c>
    </row>
    <row r="145" spans="1:26" x14ac:dyDescent="0.45">
      <c r="A145" s="4">
        <v>532</v>
      </c>
      <c r="B145" s="12" t="s">
        <v>158</v>
      </c>
      <c r="C145" s="6">
        <v>0</v>
      </c>
      <c r="D145" s="6">
        <v>2</v>
      </c>
      <c r="E145" s="6">
        <v>2</v>
      </c>
      <c r="F145" s="6">
        <v>34</v>
      </c>
      <c r="G145" s="6">
        <v>41</v>
      </c>
      <c r="H145" s="6">
        <v>75</v>
      </c>
      <c r="I145" s="6">
        <v>154</v>
      </c>
      <c r="J145" s="6">
        <v>156</v>
      </c>
      <c r="K145" s="6">
        <v>310</v>
      </c>
      <c r="L145" s="6">
        <v>140</v>
      </c>
      <c r="M145" s="6">
        <v>156</v>
      </c>
      <c r="N145" s="6">
        <v>296</v>
      </c>
      <c r="O145" s="6">
        <v>0</v>
      </c>
      <c r="P145" s="6">
        <v>1</v>
      </c>
      <c r="Q145" s="6">
        <v>1</v>
      </c>
      <c r="R145" s="6">
        <v>275</v>
      </c>
      <c r="S145" s="6">
        <v>308</v>
      </c>
      <c r="T145" s="6">
        <v>583</v>
      </c>
      <c r="U145" s="6">
        <v>43</v>
      </c>
      <c r="V145" s="6">
        <v>43</v>
      </c>
      <c r="W145" s="6">
        <v>86</v>
      </c>
      <c r="X145" s="6">
        <v>646</v>
      </c>
      <c r="Y145" s="6">
        <v>707</v>
      </c>
      <c r="Z145" s="6">
        <v>1353</v>
      </c>
    </row>
    <row r="146" spans="1:26" x14ac:dyDescent="0.45">
      <c r="A146" s="4">
        <v>534</v>
      </c>
      <c r="B146" s="12" t="s">
        <v>159</v>
      </c>
      <c r="C146" s="6">
        <v>0</v>
      </c>
      <c r="D146" s="6">
        <v>0</v>
      </c>
      <c r="E146" s="6">
        <v>0</v>
      </c>
      <c r="F146" s="6">
        <v>8</v>
      </c>
      <c r="G146" s="6">
        <v>9</v>
      </c>
      <c r="H146" s="6">
        <v>17</v>
      </c>
      <c r="I146" s="6">
        <v>83</v>
      </c>
      <c r="J146" s="6">
        <v>95</v>
      </c>
      <c r="K146" s="6">
        <v>178</v>
      </c>
      <c r="L146" s="6">
        <v>70</v>
      </c>
      <c r="M146" s="6">
        <v>69</v>
      </c>
      <c r="N146" s="6">
        <v>139</v>
      </c>
      <c r="O146" s="6">
        <v>0</v>
      </c>
      <c r="P146" s="6">
        <v>0</v>
      </c>
      <c r="Q146" s="6">
        <v>0</v>
      </c>
      <c r="R146" s="6">
        <v>131</v>
      </c>
      <c r="S146" s="6">
        <v>136</v>
      </c>
      <c r="T146" s="6">
        <v>267</v>
      </c>
      <c r="U146" s="6">
        <v>10</v>
      </c>
      <c r="V146" s="6">
        <v>11</v>
      </c>
      <c r="W146" s="6">
        <v>21</v>
      </c>
      <c r="X146" s="6">
        <v>302</v>
      </c>
      <c r="Y146" s="6">
        <v>320</v>
      </c>
      <c r="Z146" s="6">
        <v>622</v>
      </c>
    </row>
    <row r="147" spans="1:26" x14ac:dyDescent="0.45">
      <c r="A147" s="4">
        <v>535</v>
      </c>
      <c r="B147" s="12" t="s">
        <v>160</v>
      </c>
      <c r="C147" s="6">
        <v>1</v>
      </c>
      <c r="D147" s="6">
        <v>4</v>
      </c>
      <c r="E147" s="6">
        <v>5</v>
      </c>
      <c r="F147" s="6">
        <v>39</v>
      </c>
      <c r="G147" s="6">
        <v>47</v>
      </c>
      <c r="H147" s="6">
        <v>86</v>
      </c>
      <c r="I147" s="6">
        <v>628</v>
      </c>
      <c r="J147" s="6">
        <v>641</v>
      </c>
      <c r="K147" s="6">
        <v>1269</v>
      </c>
      <c r="L147" s="6">
        <v>326</v>
      </c>
      <c r="M147" s="6">
        <v>391</v>
      </c>
      <c r="N147" s="6">
        <v>717</v>
      </c>
      <c r="O147" s="6">
        <v>2</v>
      </c>
      <c r="P147" s="6">
        <v>3</v>
      </c>
      <c r="Q147" s="6">
        <v>5</v>
      </c>
      <c r="R147" s="6">
        <v>546</v>
      </c>
      <c r="S147" s="6">
        <v>527</v>
      </c>
      <c r="T147" s="6">
        <v>1073</v>
      </c>
      <c r="U147" s="6">
        <v>52</v>
      </c>
      <c r="V147" s="6">
        <v>51</v>
      </c>
      <c r="W147" s="6">
        <v>103</v>
      </c>
      <c r="X147" s="6">
        <v>1594</v>
      </c>
      <c r="Y147" s="6">
        <v>1664</v>
      </c>
      <c r="Z147" s="6">
        <v>3258</v>
      </c>
    </row>
    <row r="148" spans="1:26" x14ac:dyDescent="0.45">
      <c r="A148" s="4">
        <v>537</v>
      </c>
      <c r="B148" s="12" t="s">
        <v>161</v>
      </c>
      <c r="C148" s="6">
        <v>0</v>
      </c>
      <c r="D148" s="6">
        <v>0</v>
      </c>
      <c r="E148" s="6">
        <v>0</v>
      </c>
      <c r="F148" s="6">
        <v>51</v>
      </c>
      <c r="G148" s="6">
        <v>47</v>
      </c>
      <c r="H148" s="6">
        <v>98</v>
      </c>
      <c r="I148" s="6">
        <v>55</v>
      </c>
      <c r="J148" s="6">
        <v>59</v>
      </c>
      <c r="K148" s="6">
        <v>114</v>
      </c>
      <c r="L148" s="6">
        <v>51</v>
      </c>
      <c r="M148" s="6">
        <v>62</v>
      </c>
      <c r="N148" s="6">
        <v>113</v>
      </c>
      <c r="O148" s="6">
        <v>0</v>
      </c>
      <c r="P148" s="6">
        <v>0</v>
      </c>
      <c r="Q148" s="6">
        <v>0</v>
      </c>
      <c r="R148" s="6">
        <v>313</v>
      </c>
      <c r="S148" s="6">
        <v>276</v>
      </c>
      <c r="T148" s="6">
        <v>589</v>
      </c>
      <c r="U148" s="6">
        <v>12</v>
      </c>
      <c r="V148" s="6">
        <v>16</v>
      </c>
      <c r="W148" s="6">
        <v>28</v>
      </c>
      <c r="X148" s="6">
        <v>482</v>
      </c>
      <c r="Y148" s="6">
        <v>460</v>
      </c>
      <c r="Z148" s="6">
        <v>942</v>
      </c>
    </row>
    <row r="149" spans="1:26" x14ac:dyDescent="0.45">
      <c r="A149" s="4">
        <v>538</v>
      </c>
      <c r="B149" s="12" t="s">
        <v>162</v>
      </c>
      <c r="C149" s="6">
        <v>2</v>
      </c>
      <c r="D149" s="6">
        <v>0</v>
      </c>
      <c r="E149" s="6">
        <v>2</v>
      </c>
      <c r="F149" s="6">
        <v>45</v>
      </c>
      <c r="G149" s="6">
        <v>31</v>
      </c>
      <c r="H149" s="6">
        <v>76</v>
      </c>
      <c r="I149" s="6">
        <v>288</v>
      </c>
      <c r="J149" s="6">
        <v>293</v>
      </c>
      <c r="K149" s="6">
        <v>581</v>
      </c>
      <c r="L149" s="6">
        <v>274</v>
      </c>
      <c r="M149" s="6">
        <v>284</v>
      </c>
      <c r="N149" s="6">
        <v>558</v>
      </c>
      <c r="O149" s="6">
        <v>3</v>
      </c>
      <c r="P149" s="6">
        <v>3</v>
      </c>
      <c r="Q149" s="6">
        <v>6</v>
      </c>
      <c r="R149" s="6">
        <v>123</v>
      </c>
      <c r="S149" s="6">
        <v>101</v>
      </c>
      <c r="T149" s="6">
        <v>224</v>
      </c>
      <c r="U149" s="6">
        <v>16</v>
      </c>
      <c r="V149" s="6">
        <v>17</v>
      </c>
      <c r="W149" s="6">
        <v>33</v>
      </c>
      <c r="X149" s="6">
        <v>751</v>
      </c>
      <c r="Y149" s="6">
        <v>729</v>
      </c>
      <c r="Z149" s="6">
        <v>1480</v>
      </c>
    </row>
    <row r="150" spans="1:26" x14ac:dyDescent="0.45">
      <c r="A150" s="4">
        <v>545</v>
      </c>
      <c r="B150" s="12" t="s">
        <v>163</v>
      </c>
      <c r="C150" s="6">
        <v>1</v>
      </c>
      <c r="D150" s="6">
        <v>1</v>
      </c>
      <c r="E150" s="6">
        <v>2</v>
      </c>
      <c r="F150" s="6">
        <v>3</v>
      </c>
      <c r="G150" s="6">
        <v>0</v>
      </c>
      <c r="H150" s="6">
        <v>3</v>
      </c>
      <c r="I150" s="6">
        <v>190</v>
      </c>
      <c r="J150" s="6">
        <v>192</v>
      </c>
      <c r="K150" s="6">
        <v>382</v>
      </c>
      <c r="L150" s="6">
        <v>46</v>
      </c>
      <c r="M150" s="6">
        <v>38</v>
      </c>
      <c r="N150" s="6">
        <v>84</v>
      </c>
      <c r="O150" s="6">
        <v>0</v>
      </c>
      <c r="P150" s="6">
        <v>0</v>
      </c>
      <c r="Q150" s="6">
        <v>0</v>
      </c>
      <c r="R150" s="6">
        <v>10</v>
      </c>
      <c r="S150" s="6">
        <v>6</v>
      </c>
      <c r="T150" s="6">
        <v>16</v>
      </c>
      <c r="U150" s="6">
        <v>7</v>
      </c>
      <c r="V150" s="6">
        <v>5</v>
      </c>
      <c r="W150" s="6">
        <v>12</v>
      </c>
      <c r="X150" s="6">
        <v>257</v>
      </c>
      <c r="Y150" s="6">
        <v>242</v>
      </c>
      <c r="Z150" s="6">
        <v>499</v>
      </c>
    </row>
    <row r="151" spans="1:26" x14ac:dyDescent="0.45">
      <c r="A151" s="4">
        <v>546</v>
      </c>
      <c r="B151" s="12" t="s">
        <v>164</v>
      </c>
      <c r="C151" s="6">
        <v>0</v>
      </c>
      <c r="D151" s="6">
        <v>0</v>
      </c>
      <c r="E151" s="6">
        <v>0</v>
      </c>
      <c r="F151" s="6">
        <v>13</v>
      </c>
      <c r="G151" s="6">
        <v>5</v>
      </c>
      <c r="H151" s="6">
        <v>18</v>
      </c>
      <c r="I151" s="6">
        <v>63</v>
      </c>
      <c r="J151" s="6">
        <v>60</v>
      </c>
      <c r="K151" s="6">
        <v>123</v>
      </c>
      <c r="L151" s="6">
        <v>175</v>
      </c>
      <c r="M151" s="6">
        <v>165</v>
      </c>
      <c r="N151" s="6">
        <v>340</v>
      </c>
      <c r="O151" s="6">
        <v>0</v>
      </c>
      <c r="P151" s="6">
        <v>0</v>
      </c>
      <c r="Q151" s="6">
        <v>0</v>
      </c>
      <c r="R151" s="6">
        <v>2</v>
      </c>
      <c r="S151" s="6">
        <v>1</v>
      </c>
      <c r="T151" s="6">
        <v>3</v>
      </c>
      <c r="U151" s="6">
        <v>9</v>
      </c>
      <c r="V151" s="6">
        <v>15</v>
      </c>
      <c r="W151" s="6">
        <v>24</v>
      </c>
      <c r="X151" s="6">
        <v>262</v>
      </c>
      <c r="Y151" s="6">
        <v>246</v>
      </c>
      <c r="Z151" s="6">
        <v>508</v>
      </c>
    </row>
    <row r="152" spans="1:26" x14ac:dyDescent="0.45">
      <c r="A152" s="4">
        <v>549</v>
      </c>
      <c r="B152" s="12" t="s">
        <v>165</v>
      </c>
      <c r="C152" s="6">
        <v>0</v>
      </c>
      <c r="D152" s="6">
        <v>0</v>
      </c>
      <c r="E152" s="6">
        <v>0</v>
      </c>
      <c r="F152" s="6">
        <v>25</v>
      </c>
      <c r="G152" s="6">
        <v>13</v>
      </c>
      <c r="H152" s="6">
        <v>38</v>
      </c>
      <c r="I152" s="6">
        <v>166</v>
      </c>
      <c r="J152" s="6">
        <v>150</v>
      </c>
      <c r="K152" s="6">
        <v>316</v>
      </c>
      <c r="L152" s="6">
        <v>115</v>
      </c>
      <c r="M152" s="6">
        <v>110</v>
      </c>
      <c r="N152" s="6">
        <v>225</v>
      </c>
      <c r="O152" s="6">
        <v>0</v>
      </c>
      <c r="P152" s="6">
        <v>0</v>
      </c>
      <c r="Q152" s="6">
        <v>0</v>
      </c>
      <c r="R152" s="6">
        <v>23</v>
      </c>
      <c r="S152" s="6">
        <v>13</v>
      </c>
      <c r="T152" s="6">
        <v>36</v>
      </c>
      <c r="U152" s="6">
        <v>10</v>
      </c>
      <c r="V152" s="6">
        <v>13</v>
      </c>
      <c r="W152" s="6">
        <v>23</v>
      </c>
      <c r="X152" s="6">
        <v>339</v>
      </c>
      <c r="Y152" s="6">
        <v>299</v>
      </c>
      <c r="Z152" s="6">
        <v>638</v>
      </c>
    </row>
    <row r="153" spans="1:26" x14ac:dyDescent="0.45">
      <c r="A153" s="4">
        <v>550</v>
      </c>
      <c r="B153" s="12" t="s">
        <v>166</v>
      </c>
      <c r="C153" s="6">
        <v>1</v>
      </c>
      <c r="D153" s="6">
        <v>0</v>
      </c>
      <c r="E153" s="6">
        <v>1</v>
      </c>
      <c r="F153" s="6">
        <v>3</v>
      </c>
      <c r="G153" s="6">
        <v>3</v>
      </c>
      <c r="H153" s="6">
        <v>6</v>
      </c>
      <c r="I153" s="6">
        <v>258</v>
      </c>
      <c r="J153" s="6">
        <v>233</v>
      </c>
      <c r="K153" s="6">
        <v>491</v>
      </c>
      <c r="L153" s="6">
        <v>98</v>
      </c>
      <c r="M153" s="6">
        <v>92</v>
      </c>
      <c r="N153" s="6">
        <v>190</v>
      </c>
      <c r="O153" s="6">
        <v>1</v>
      </c>
      <c r="P153" s="6">
        <v>0</v>
      </c>
      <c r="Q153" s="6">
        <v>1</v>
      </c>
      <c r="R153" s="6">
        <v>6</v>
      </c>
      <c r="S153" s="6">
        <v>1</v>
      </c>
      <c r="T153" s="6">
        <v>7</v>
      </c>
      <c r="U153" s="6">
        <v>1</v>
      </c>
      <c r="V153" s="6">
        <v>7</v>
      </c>
      <c r="W153" s="6">
        <v>8</v>
      </c>
      <c r="X153" s="6">
        <v>368</v>
      </c>
      <c r="Y153" s="6">
        <v>336</v>
      </c>
      <c r="Z153" s="6">
        <v>704</v>
      </c>
    </row>
    <row r="154" spans="1:26" x14ac:dyDescent="0.45">
      <c r="A154" s="4">
        <v>553</v>
      </c>
      <c r="B154" s="12" t="s">
        <v>167</v>
      </c>
      <c r="C154" s="6">
        <v>1</v>
      </c>
      <c r="D154" s="6">
        <v>2</v>
      </c>
      <c r="E154" s="6">
        <v>3</v>
      </c>
      <c r="F154" s="6">
        <v>31</v>
      </c>
      <c r="G154" s="6">
        <v>46</v>
      </c>
      <c r="H154" s="6">
        <v>77</v>
      </c>
      <c r="I154" s="6">
        <v>67</v>
      </c>
      <c r="J154" s="6">
        <v>58</v>
      </c>
      <c r="K154" s="6">
        <v>125</v>
      </c>
      <c r="L154" s="6">
        <v>210</v>
      </c>
      <c r="M154" s="6">
        <v>191</v>
      </c>
      <c r="N154" s="6">
        <v>401</v>
      </c>
      <c r="O154" s="6">
        <v>1</v>
      </c>
      <c r="P154" s="6">
        <v>2</v>
      </c>
      <c r="Q154" s="6">
        <v>3</v>
      </c>
      <c r="R154" s="6">
        <v>10</v>
      </c>
      <c r="S154" s="6">
        <v>7</v>
      </c>
      <c r="T154" s="6">
        <v>17</v>
      </c>
      <c r="U154" s="6">
        <v>4</v>
      </c>
      <c r="V154" s="6">
        <v>9</v>
      </c>
      <c r="W154" s="6">
        <v>13</v>
      </c>
      <c r="X154" s="6">
        <v>324</v>
      </c>
      <c r="Y154" s="6">
        <v>315</v>
      </c>
      <c r="Z154" s="6">
        <v>639</v>
      </c>
    </row>
    <row r="155" spans="1:26" x14ac:dyDescent="0.45">
      <c r="A155" s="4">
        <v>557</v>
      </c>
      <c r="B155" s="12" t="s">
        <v>168</v>
      </c>
      <c r="C155" s="6">
        <v>0</v>
      </c>
      <c r="D155" s="6">
        <v>0</v>
      </c>
      <c r="E155" s="6">
        <v>0</v>
      </c>
      <c r="F155" s="6">
        <v>26</v>
      </c>
      <c r="G155" s="6">
        <v>21</v>
      </c>
      <c r="H155" s="6">
        <v>47</v>
      </c>
      <c r="I155" s="6">
        <v>105</v>
      </c>
      <c r="J155" s="6">
        <v>81</v>
      </c>
      <c r="K155" s="6">
        <v>186</v>
      </c>
      <c r="L155" s="6">
        <v>65</v>
      </c>
      <c r="M155" s="6">
        <v>53</v>
      </c>
      <c r="N155" s="6">
        <v>118</v>
      </c>
      <c r="O155" s="6">
        <v>0</v>
      </c>
      <c r="P155" s="6">
        <v>0</v>
      </c>
      <c r="Q155" s="6">
        <v>0</v>
      </c>
      <c r="R155" s="6">
        <v>212</v>
      </c>
      <c r="S155" s="6">
        <v>204</v>
      </c>
      <c r="T155" s="6">
        <v>416</v>
      </c>
      <c r="U155" s="6">
        <v>22</v>
      </c>
      <c r="V155" s="6">
        <v>20</v>
      </c>
      <c r="W155" s="6">
        <v>42</v>
      </c>
      <c r="X155" s="6">
        <v>430</v>
      </c>
      <c r="Y155" s="6">
        <v>379</v>
      </c>
      <c r="Z155" s="6">
        <v>809</v>
      </c>
    </row>
    <row r="156" spans="1:26" x14ac:dyDescent="0.45">
      <c r="A156" s="4">
        <v>558</v>
      </c>
      <c r="B156" s="12" t="s">
        <v>169</v>
      </c>
      <c r="C156" s="6">
        <v>1</v>
      </c>
      <c r="D156" s="6">
        <v>1</v>
      </c>
      <c r="E156" s="6">
        <v>2</v>
      </c>
      <c r="F156" s="6">
        <v>17</v>
      </c>
      <c r="G156" s="6">
        <v>13</v>
      </c>
      <c r="H156" s="6">
        <v>30</v>
      </c>
      <c r="I156" s="6">
        <v>21</v>
      </c>
      <c r="J156" s="6">
        <v>29</v>
      </c>
      <c r="K156" s="6">
        <v>50</v>
      </c>
      <c r="L156" s="6">
        <v>25</v>
      </c>
      <c r="M156" s="6">
        <v>23</v>
      </c>
      <c r="N156" s="6">
        <v>48</v>
      </c>
      <c r="O156" s="6">
        <v>1</v>
      </c>
      <c r="P156" s="6">
        <v>0</v>
      </c>
      <c r="Q156" s="6">
        <v>1</v>
      </c>
      <c r="R156" s="6">
        <v>210</v>
      </c>
      <c r="S156" s="6">
        <v>190</v>
      </c>
      <c r="T156" s="6">
        <v>400</v>
      </c>
      <c r="U156" s="6">
        <v>8</v>
      </c>
      <c r="V156" s="6">
        <v>6</v>
      </c>
      <c r="W156" s="6">
        <v>14</v>
      </c>
      <c r="X156" s="6">
        <v>283</v>
      </c>
      <c r="Y156" s="6">
        <v>262</v>
      </c>
      <c r="Z156" s="6">
        <v>545</v>
      </c>
    </row>
    <row r="157" spans="1:26" x14ac:dyDescent="0.45">
      <c r="A157" s="4">
        <v>562</v>
      </c>
      <c r="B157" s="12" t="s">
        <v>170</v>
      </c>
      <c r="C157" s="6">
        <v>1</v>
      </c>
      <c r="D157" s="6">
        <v>3</v>
      </c>
      <c r="E157" s="6">
        <v>4</v>
      </c>
      <c r="F157" s="6">
        <v>26</v>
      </c>
      <c r="G157" s="6">
        <v>26</v>
      </c>
      <c r="H157" s="6">
        <v>52</v>
      </c>
      <c r="I157" s="6">
        <v>142</v>
      </c>
      <c r="J157" s="6">
        <v>113</v>
      </c>
      <c r="K157" s="6">
        <v>255</v>
      </c>
      <c r="L157" s="6">
        <v>154</v>
      </c>
      <c r="M157" s="6">
        <v>129</v>
      </c>
      <c r="N157" s="6">
        <v>283</v>
      </c>
      <c r="O157" s="6">
        <v>0</v>
      </c>
      <c r="P157" s="6">
        <v>0</v>
      </c>
      <c r="Q157" s="6">
        <v>0</v>
      </c>
      <c r="R157" s="6">
        <v>12</v>
      </c>
      <c r="S157" s="6">
        <v>11</v>
      </c>
      <c r="T157" s="6">
        <v>23</v>
      </c>
      <c r="U157" s="6">
        <v>11</v>
      </c>
      <c r="V157" s="6">
        <v>10</v>
      </c>
      <c r="W157" s="6">
        <v>21</v>
      </c>
      <c r="X157" s="6">
        <v>346</v>
      </c>
      <c r="Y157" s="6">
        <v>292</v>
      </c>
      <c r="Z157" s="6">
        <v>638</v>
      </c>
    </row>
    <row r="158" spans="1:26" x14ac:dyDescent="0.45">
      <c r="A158" s="4">
        <v>565</v>
      </c>
      <c r="B158" s="12" t="s">
        <v>171</v>
      </c>
      <c r="C158" s="6">
        <v>1</v>
      </c>
      <c r="D158" s="6">
        <v>1</v>
      </c>
      <c r="E158" s="6">
        <v>2</v>
      </c>
      <c r="F158" s="6">
        <v>1</v>
      </c>
      <c r="G158" s="6">
        <v>1</v>
      </c>
      <c r="H158" s="6">
        <v>2</v>
      </c>
      <c r="I158" s="6">
        <v>17</v>
      </c>
      <c r="J158" s="6">
        <v>24</v>
      </c>
      <c r="K158" s="6">
        <v>41</v>
      </c>
      <c r="L158" s="6">
        <v>139</v>
      </c>
      <c r="M158" s="6">
        <v>189</v>
      </c>
      <c r="N158" s="6">
        <v>328</v>
      </c>
      <c r="O158" s="6">
        <v>0</v>
      </c>
      <c r="P158" s="6">
        <v>0</v>
      </c>
      <c r="Q158" s="6">
        <v>0</v>
      </c>
      <c r="R158" s="6">
        <v>2</v>
      </c>
      <c r="S158" s="6">
        <v>2</v>
      </c>
      <c r="T158" s="6">
        <v>4</v>
      </c>
      <c r="U158" s="6">
        <v>3</v>
      </c>
      <c r="V158" s="6">
        <v>9</v>
      </c>
      <c r="W158" s="6">
        <v>12</v>
      </c>
      <c r="X158" s="6">
        <v>163</v>
      </c>
      <c r="Y158" s="6">
        <v>226</v>
      </c>
      <c r="Z158" s="6">
        <v>389</v>
      </c>
    </row>
    <row r="159" spans="1:26" x14ac:dyDescent="0.45">
      <c r="A159" s="4">
        <v>566</v>
      </c>
      <c r="B159" s="12" t="s">
        <v>172</v>
      </c>
      <c r="C159" s="6">
        <v>0</v>
      </c>
      <c r="D159" s="6">
        <v>0</v>
      </c>
      <c r="E159" s="6">
        <v>0</v>
      </c>
      <c r="F159" s="6">
        <v>14</v>
      </c>
      <c r="G159" s="6">
        <v>12</v>
      </c>
      <c r="H159" s="6">
        <v>26</v>
      </c>
      <c r="I159" s="6">
        <v>86</v>
      </c>
      <c r="J159" s="6">
        <v>98</v>
      </c>
      <c r="K159" s="6">
        <v>184</v>
      </c>
      <c r="L159" s="6">
        <v>193</v>
      </c>
      <c r="M159" s="6">
        <v>175</v>
      </c>
      <c r="N159" s="6">
        <v>368</v>
      </c>
      <c r="O159" s="6">
        <v>0</v>
      </c>
      <c r="P159" s="6">
        <v>0</v>
      </c>
      <c r="Q159" s="6">
        <v>0</v>
      </c>
      <c r="R159" s="6">
        <v>17</v>
      </c>
      <c r="S159" s="6">
        <v>20</v>
      </c>
      <c r="T159" s="6">
        <v>37</v>
      </c>
      <c r="U159" s="6">
        <v>13</v>
      </c>
      <c r="V159" s="6">
        <v>8</v>
      </c>
      <c r="W159" s="6">
        <v>21</v>
      </c>
      <c r="X159" s="6">
        <v>323</v>
      </c>
      <c r="Y159" s="6">
        <v>313</v>
      </c>
      <c r="Z159" s="6">
        <v>636</v>
      </c>
    </row>
    <row r="160" spans="1:26" x14ac:dyDescent="0.45">
      <c r="A160" s="4">
        <v>567</v>
      </c>
      <c r="B160" s="12" t="s">
        <v>173</v>
      </c>
      <c r="C160" s="6">
        <v>0</v>
      </c>
      <c r="D160" s="6">
        <v>0</v>
      </c>
      <c r="E160" s="6">
        <v>0</v>
      </c>
      <c r="F160" s="6">
        <v>21</v>
      </c>
      <c r="G160" s="6">
        <v>7</v>
      </c>
      <c r="H160" s="6">
        <v>28</v>
      </c>
      <c r="I160" s="6">
        <v>45</v>
      </c>
      <c r="J160" s="6">
        <v>30</v>
      </c>
      <c r="K160" s="6">
        <v>75</v>
      </c>
      <c r="L160" s="6">
        <v>61</v>
      </c>
      <c r="M160" s="6">
        <v>48</v>
      </c>
      <c r="N160" s="6">
        <v>109</v>
      </c>
      <c r="O160" s="6">
        <v>0</v>
      </c>
      <c r="P160" s="6">
        <v>0</v>
      </c>
      <c r="Q160" s="6">
        <v>0</v>
      </c>
      <c r="R160" s="6">
        <v>60</v>
      </c>
      <c r="S160" s="6">
        <v>26</v>
      </c>
      <c r="T160" s="6">
        <v>86</v>
      </c>
      <c r="U160" s="6">
        <v>10</v>
      </c>
      <c r="V160" s="6">
        <v>3</v>
      </c>
      <c r="W160" s="6">
        <v>13</v>
      </c>
      <c r="X160" s="6">
        <v>197</v>
      </c>
      <c r="Y160" s="6">
        <v>114</v>
      </c>
      <c r="Z160" s="6">
        <v>311</v>
      </c>
    </row>
    <row r="161" spans="1:26" x14ac:dyDescent="0.45">
      <c r="A161" s="4">
        <v>569</v>
      </c>
      <c r="B161" s="12" t="s">
        <v>174</v>
      </c>
      <c r="C161" s="6">
        <v>0</v>
      </c>
      <c r="D161" s="6">
        <v>0</v>
      </c>
      <c r="E161" s="6">
        <v>0</v>
      </c>
      <c r="F161" s="6">
        <v>4</v>
      </c>
      <c r="G161" s="6">
        <v>10</v>
      </c>
      <c r="H161" s="6">
        <v>14</v>
      </c>
      <c r="I161" s="6">
        <v>7</v>
      </c>
      <c r="J161" s="6">
        <v>28</v>
      </c>
      <c r="K161" s="6">
        <v>35</v>
      </c>
      <c r="L161" s="6">
        <v>18</v>
      </c>
      <c r="M161" s="6">
        <v>55</v>
      </c>
      <c r="N161" s="6">
        <v>73</v>
      </c>
      <c r="O161" s="6">
        <v>0</v>
      </c>
      <c r="P161" s="6">
        <v>0</v>
      </c>
      <c r="Q161" s="6">
        <v>0</v>
      </c>
      <c r="R161" s="6">
        <v>6</v>
      </c>
      <c r="S161" s="6">
        <v>16</v>
      </c>
      <c r="T161" s="6">
        <v>22</v>
      </c>
      <c r="U161" s="6">
        <v>1</v>
      </c>
      <c r="V161" s="6">
        <v>3</v>
      </c>
      <c r="W161" s="6">
        <v>4</v>
      </c>
      <c r="X161" s="6">
        <v>36</v>
      </c>
      <c r="Y161" s="6">
        <v>112</v>
      </c>
      <c r="Z161" s="6">
        <v>148</v>
      </c>
    </row>
    <row r="162" spans="1:26" x14ac:dyDescent="0.45">
      <c r="A162" s="4">
        <v>571</v>
      </c>
      <c r="B162" s="12" t="s">
        <v>175</v>
      </c>
      <c r="C162" s="6">
        <v>0</v>
      </c>
      <c r="D162" s="6">
        <v>0</v>
      </c>
      <c r="E162" s="6">
        <v>0</v>
      </c>
      <c r="F162" s="6">
        <v>27</v>
      </c>
      <c r="G162" s="6">
        <v>24</v>
      </c>
      <c r="H162" s="6">
        <v>51</v>
      </c>
      <c r="I162" s="6">
        <v>22</v>
      </c>
      <c r="J162" s="6">
        <v>16</v>
      </c>
      <c r="K162" s="6">
        <v>38</v>
      </c>
      <c r="L162" s="6">
        <v>94</v>
      </c>
      <c r="M162" s="6">
        <v>82</v>
      </c>
      <c r="N162" s="6">
        <v>176</v>
      </c>
      <c r="O162" s="6">
        <v>0</v>
      </c>
      <c r="P162" s="6">
        <v>0</v>
      </c>
      <c r="Q162" s="6">
        <v>0</v>
      </c>
      <c r="R162" s="6">
        <v>47</v>
      </c>
      <c r="S162" s="6">
        <v>39</v>
      </c>
      <c r="T162" s="6">
        <v>86</v>
      </c>
      <c r="U162" s="6">
        <v>11</v>
      </c>
      <c r="V162" s="6">
        <v>3</v>
      </c>
      <c r="W162" s="6">
        <v>14</v>
      </c>
      <c r="X162" s="6">
        <v>201</v>
      </c>
      <c r="Y162" s="6">
        <v>164</v>
      </c>
      <c r="Z162" s="6">
        <v>365</v>
      </c>
    </row>
    <row r="163" spans="1:26" x14ac:dyDescent="0.45">
      <c r="A163" s="4">
        <v>574</v>
      </c>
      <c r="B163" s="12" t="s">
        <v>176</v>
      </c>
      <c r="C163" s="6">
        <v>1</v>
      </c>
      <c r="D163" s="6">
        <v>1</v>
      </c>
      <c r="E163" s="6">
        <v>2</v>
      </c>
      <c r="F163" s="6">
        <v>1</v>
      </c>
      <c r="G163" s="6">
        <v>1</v>
      </c>
      <c r="H163" s="6">
        <v>2</v>
      </c>
      <c r="I163" s="6">
        <v>18</v>
      </c>
      <c r="J163" s="6">
        <v>25</v>
      </c>
      <c r="K163" s="6">
        <v>43</v>
      </c>
      <c r="L163" s="6">
        <v>135</v>
      </c>
      <c r="M163" s="6">
        <v>140</v>
      </c>
      <c r="N163" s="6">
        <v>275</v>
      </c>
      <c r="O163" s="6">
        <v>0</v>
      </c>
      <c r="P163" s="6">
        <v>0</v>
      </c>
      <c r="Q163" s="6">
        <v>0</v>
      </c>
      <c r="R163" s="6">
        <v>3</v>
      </c>
      <c r="S163" s="6">
        <v>2</v>
      </c>
      <c r="T163" s="6">
        <v>5</v>
      </c>
      <c r="U163" s="6">
        <v>3</v>
      </c>
      <c r="V163" s="6">
        <v>5</v>
      </c>
      <c r="W163" s="6">
        <v>8</v>
      </c>
      <c r="X163" s="6">
        <v>161</v>
      </c>
      <c r="Y163" s="6">
        <v>174</v>
      </c>
      <c r="Z163" s="6">
        <v>335</v>
      </c>
    </row>
    <row r="164" spans="1:26" x14ac:dyDescent="0.45">
      <c r="A164" s="4">
        <v>576</v>
      </c>
      <c r="B164" s="12" t="s">
        <v>177</v>
      </c>
      <c r="C164" s="6">
        <v>0</v>
      </c>
      <c r="D164" s="6">
        <v>2</v>
      </c>
      <c r="E164" s="6">
        <v>2</v>
      </c>
      <c r="F164" s="6">
        <v>22</v>
      </c>
      <c r="G164" s="6">
        <v>13</v>
      </c>
      <c r="H164" s="6">
        <v>35</v>
      </c>
      <c r="I164" s="6">
        <v>106</v>
      </c>
      <c r="J164" s="6">
        <v>81</v>
      </c>
      <c r="K164" s="6">
        <v>187</v>
      </c>
      <c r="L164" s="6">
        <v>527</v>
      </c>
      <c r="M164" s="6">
        <v>531</v>
      </c>
      <c r="N164" s="6">
        <v>1058</v>
      </c>
      <c r="O164" s="6">
        <v>0</v>
      </c>
      <c r="P164" s="6">
        <v>0</v>
      </c>
      <c r="Q164" s="6">
        <v>0</v>
      </c>
      <c r="R164" s="6">
        <v>12</v>
      </c>
      <c r="S164" s="6">
        <v>6</v>
      </c>
      <c r="T164" s="6">
        <v>18</v>
      </c>
      <c r="U164" s="6">
        <v>39</v>
      </c>
      <c r="V164" s="6">
        <v>37</v>
      </c>
      <c r="W164" s="6">
        <v>76</v>
      </c>
      <c r="X164" s="6">
        <v>706</v>
      </c>
      <c r="Y164" s="6">
        <v>670</v>
      </c>
      <c r="Z164" s="6">
        <v>1376</v>
      </c>
    </row>
    <row r="165" spans="1:26" x14ac:dyDescent="0.45">
      <c r="A165" s="4">
        <v>577</v>
      </c>
      <c r="B165" s="12" t="s">
        <v>178</v>
      </c>
      <c r="C165" s="6">
        <v>2</v>
      </c>
      <c r="D165" s="6">
        <v>0</v>
      </c>
      <c r="E165" s="6">
        <v>2</v>
      </c>
      <c r="F165" s="6">
        <v>12</v>
      </c>
      <c r="G165" s="6">
        <v>10</v>
      </c>
      <c r="H165" s="6">
        <v>22</v>
      </c>
      <c r="I165" s="6">
        <v>50</v>
      </c>
      <c r="J165" s="6">
        <v>36</v>
      </c>
      <c r="K165" s="6">
        <v>86</v>
      </c>
      <c r="L165" s="6">
        <v>168</v>
      </c>
      <c r="M165" s="6">
        <v>157</v>
      </c>
      <c r="N165" s="6">
        <v>325</v>
      </c>
      <c r="O165" s="6">
        <v>0</v>
      </c>
      <c r="P165" s="6">
        <v>1</v>
      </c>
      <c r="Q165" s="6">
        <v>1</v>
      </c>
      <c r="R165" s="6">
        <v>9</v>
      </c>
      <c r="S165" s="6">
        <v>4</v>
      </c>
      <c r="T165" s="6">
        <v>13</v>
      </c>
      <c r="U165" s="6">
        <v>5</v>
      </c>
      <c r="V165" s="6">
        <v>4</v>
      </c>
      <c r="W165" s="6">
        <v>9</v>
      </c>
      <c r="X165" s="6">
        <v>246</v>
      </c>
      <c r="Y165" s="6">
        <v>212</v>
      </c>
      <c r="Z165" s="6">
        <v>458</v>
      </c>
    </row>
    <row r="166" spans="1:26" x14ac:dyDescent="0.45">
      <c r="A166" s="4">
        <v>579</v>
      </c>
      <c r="B166" s="12" t="s">
        <v>179</v>
      </c>
      <c r="C166" s="6">
        <v>3</v>
      </c>
      <c r="D166" s="6">
        <v>0</v>
      </c>
      <c r="E166" s="6">
        <v>3</v>
      </c>
      <c r="F166" s="6">
        <v>41</v>
      </c>
      <c r="G166" s="6">
        <v>25</v>
      </c>
      <c r="H166" s="6">
        <v>66</v>
      </c>
      <c r="I166" s="6">
        <v>185</v>
      </c>
      <c r="J166" s="6">
        <v>157</v>
      </c>
      <c r="K166" s="6">
        <v>342</v>
      </c>
      <c r="L166" s="6">
        <v>362</v>
      </c>
      <c r="M166" s="6">
        <v>278</v>
      </c>
      <c r="N166" s="6">
        <v>640</v>
      </c>
      <c r="O166" s="6">
        <v>1</v>
      </c>
      <c r="P166" s="6">
        <v>0</v>
      </c>
      <c r="Q166" s="6">
        <v>1</v>
      </c>
      <c r="R166" s="6">
        <v>36</v>
      </c>
      <c r="S166" s="6">
        <v>31</v>
      </c>
      <c r="T166" s="6">
        <v>67</v>
      </c>
      <c r="U166" s="6">
        <v>24</v>
      </c>
      <c r="V166" s="6">
        <v>15</v>
      </c>
      <c r="W166" s="6">
        <v>39</v>
      </c>
      <c r="X166" s="6">
        <v>652</v>
      </c>
      <c r="Y166" s="6">
        <v>506</v>
      </c>
      <c r="Z166" s="6">
        <v>1158</v>
      </c>
    </row>
    <row r="167" spans="1:26" x14ac:dyDescent="0.45">
      <c r="A167" s="4">
        <v>582</v>
      </c>
      <c r="B167" s="12" t="s">
        <v>180</v>
      </c>
      <c r="C167" s="6">
        <v>0</v>
      </c>
      <c r="D167" s="6">
        <v>0</v>
      </c>
      <c r="E167" s="6">
        <v>0</v>
      </c>
      <c r="F167" s="6">
        <v>3</v>
      </c>
      <c r="G167" s="6">
        <v>2</v>
      </c>
      <c r="H167" s="6">
        <v>5</v>
      </c>
      <c r="I167" s="6">
        <v>6</v>
      </c>
      <c r="J167" s="6">
        <v>10</v>
      </c>
      <c r="K167" s="6">
        <v>16</v>
      </c>
      <c r="L167" s="6">
        <v>30</v>
      </c>
      <c r="M167" s="6">
        <v>34</v>
      </c>
      <c r="N167" s="6">
        <v>64</v>
      </c>
      <c r="O167" s="6">
        <v>0</v>
      </c>
      <c r="P167" s="6">
        <v>0</v>
      </c>
      <c r="Q167" s="6">
        <v>0</v>
      </c>
      <c r="R167" s="6">
        <v>96</v>
      </c>
      <c r="S167" s="6">
        <v>88</v>
      </c>
      <c r="T167" s="6">
        <v>184</v>
      </c>
      <c r="U167" s="6">
        <v>2</v>
      </c>
      <c r="V167" s="6">
        <v>2</v>
      </c>
      <c r="W167" s="6">
        <v>4</v>
      </c>
      <c r="X167" s="6">
        <v>137</v>
      </c>
      <c r="Y167" s="6">
        <v>136</v>
      </c>
      <c r="Z167" s="6">
        <v>273</v>
      </c>
    </row>
    <row r="168" spans="1:26" x14ac:dyDescent="0.45">
      <c r="A168" s="4">
        <v>583</v>
      </c>
      <c r="B168" s="12" t="s">
        <v>181</v>
      </c>
      <c r="C168" s="6">
        <v>2</v>
      </c>
      <c r="D168" s="6">
        <v>0</v>
      </c>
      <c r="E168" s="6">
        <v>2</v>
      </c>
      <c r="F168" s="6">
        <v>13</v>
      </c>
      <c r="G168" s="6">
        <v>7</v>
      </c>
      <c r="H168" s="6">
        <v>20</v>
      </c>
      <c r="I168" s="6">
        <v>48</v>
      </c>
      <c r="J168" s="6">
        <v>35</v>
      </c>
      <c r="K168" s="6">
        <v>83</v>
      </c>
      <c r="L168" s="6">
        <v>186</v>
      </c>
      <c r="M168" s="6">
        <v>192</v>
      </c>
      <c r="N168" s="6">
        <v>378</v>
      </c>
      <c r="O168" s="6">
        <v>0</v>
      </c>
      <c r="P168" s="6">
        <v>0</v>
      </c>
      <c r="Q168" s="6">
        <v>0</v>
      </c>
      <c r="R168" s="6">
        <v>4</v>
      </c>
      <c r="S168" s="6">
        <v>6</v>
      </c>
      <c r="T168" s="6">
        <v>10</v>
      </c>
      <c r="U168" s="6">
        <v>8</v>
      </c>
      <c r="V168" s="6">
        <v>4</v>
      </c>
      <c r="W168" s="6">
        <v>12</v>
      </c>
      <c r="X168" s="6">
        <v>261</v>
      </c>
      <c r="Y168" s="6">
        <v>244</v>
      </c>
      <c r="Z168" s="6">
        <v>505</v>
      </c>
    </row>
    <row r="169" spans="1:26" x14ac:dyDescent="0.45">
      <c r="A169" s="4">
        <v>586</v>
      </c>
      <c r="B169" s="12" t="s">
        <v>182</v>
      </c>
      <c r="C169" s="6">
        <v>0</v>
      </c>
      <c r="D169" s="6">
        <v>1</v>
      </c>
      <c r="E169" s="6">
        <v>1</v>
      </c>
      <c r="F169" s="6">
        <v>6</v>
      </c>
      <c r="G169" s="6">
        <v>5</v>
      </c>
      <c r="H169" s="6">
        <v>11</v>
      </c>
      <c r="I169" s="6">
        <v>162</v>
      </c>
      <c r="J169" s="6">
        <v>126</v>
      </c>
      <c r="K169" s="6">
        <v>288</v>
      </c>
      <c r="L169" s="6">
        <v>190</v>
      </c>
      <c r="M169" s="6">
        <v>167</v>
      </c>
      <c r="N169" s="6">
        <v>357</v>
      </c>
      <c r="O169" s="6">
        <v>1</v>
      </c>
      <c r="P169" s="6">
        <v>0</v>
      </c>
      <c r="Q169" s="6">
        <v>1</v>
      </c>
      <c r="R169" s="6">
        <v>7</v>
      </c>
      <c r="S169" s="6">
        <v>8</v>
      </c>
      <c r="T169" s="6">
        <v>15</v>
      </c>
      <c r="U169" s="6">
        <v>22</v>
      </c>
      <c r="V169" s="6">
        <v>10</v>
      </c>
      <c r="W169" s="6">
        <v>32</v>
      </c>
      <c r="X169" s="6">
        <v>388</v>
      </c>
      <c r="Y169" s="6">
        <v>317</v>
      </c>
      <c r="Z169" s="6">
        <v>705</v>
      </c>
    </row>
    <row r="170" spans="1:26" x14ac:dyDescent="0.45">
      <c r="A170" s="4">
        <v>587</v>
      </c>
      <c r="B170" s="12" t="s">
        <v>183</v>
      </c>
      <c r="C170" s="6">
        <v>2</v>
      </c>
      <c r="D170" s="6">
        <v>1</v>
      </c>
      <c r="E170" s="6">
        <v>3</v>
      </c>
      <c r="F170" s="6">
        <v>29</v>
      </c>
      <c r="G170" s="6">
        <v>36</v>
      </c>
      <c r="H170" s="6">
        <v>65</v>
      </c>
      <c r="I170" s="6">
        <v>184</v>
      </c>
      <c r="J170" s="6">
        <v>177</v>
      </c>
      <c r="K170" s="6">
        <v>361</v>
      </c>
      <c r="L170" s="6">
        <v>46</v>
      </c>
      <c r="M170" s="6">
        <v>45</v>
      </c>
      <c r="N170" s="6">
        <v>91</v>
      </c>
      <c r="O170" s="6">
        <v>2</v>
      </c>
      <c r="P170" s="6">
        <v>1</v>
      </c>
      <c r="Q170" s="6">
        <v>3</v>
      </c>
      <c r="R170" s="6">
        <v>16</v>
      </c>
      <c r="S170" s="6">
        <v>14</v>
      </c>
      <c r="T170" s="6">
        <v>30</v>
      </c>
      <c r="U170" s="6">
        <v>2</v>
      </c>
      <c r="V170" s="6">
        <v>7</v>
      </c>
      <c r="W170" s="6">
        <v>9</v>
      </c>
      <c r="X170" s="6">
        <v>281</v>
      </c>
      <c r="Y170" s="6">
        <v>281</v>
      </c>
      <c r="Z170" s="6">
        <v>562</v>
      </c>
    </row>
    <row r="171" spans="1:26" x14ac:dyDescent="0.45">
      <c r="A171" s="4">
        <v>588</v>
      </c>
      <c r="B171" s="12" t="s">
        <v>184</v>
      </c>
      <c r="C171" s="6">
        <v>0</v>
      </c>
      <c r="D171" s="6">
        <v>0</v>
      </c>
      <c r="E171" s="6">
        <v>0</v>
      </c>
      <c r="F171" s="6">
        <v>28</v>
      </c>
      <c r="G171" s="6">
        <v>21</v>
      </c>
      <c r="H171" s="6">
        <v>49</v>
      </c>
      <c r="I171" s="6">
        <v>87</v>
      </c>
      <c r="J171" s="6">
        <v>62</v>
      </c>
      <c r="K171" s="6">
        <v>149</v>
      </c>
      <c r="L171" s="6">
        <v>119</v>
      </c>
      <c r="M171" s="6">
        <v>97</v>
      </c>
      <c r="N171" s="6">
        <v>216</v>
      </c>
      <c r="O171" s="6">
        <v>0</v>
      </c>
      <c r="P171" s="6">
        <v>3</v>
      </c>
      <c r="Q171" s="6">
        <v>3</v>
      </c>
      <c r="R171" s="6">
        <v>110</v>
      </c>
      <c r="S171" s="6">
        <v>87</v>
      </c>
      <c r="T171" s="6">
        <v>197</v>
      </c>
      <c r="U171" s="6">
        <v>10</v>
      </c>
      <c r="V171" s="6">
        <v>9</v>
      </c>
      <c r="W171" s="6">
        <v>19</v>
      </c>
      <c r="X171" s="6">
        <v>354</v>
      </c>
      <c r="Y171" s="6">
        <v>279</v>
      </c>
      <c r="Z171" s="6">
        <v>633</v>
      </c>
    </row>
    <row r="172" spans="1:26" x14ac:dyDescent="0.45">
      <c r="A172" s="4">
        <v>589</v>
      </c>
      <c r="B172" s="12" t="s">
        <v>185</v>
      </c>
      <c r="C172" s="6">
        <v>0</v>
      </c>
      <c r="D172" s="6">
        <v>0</v>
      </c>
      <c r="E172" s="6">
        <v>0</v>
      </c>
      <c r="F172" s="6">
        <v>28</v>
      </c>
      <c r="G172" s="6">
        <v>36</v>
      </c>
      <c r="H172" s="6">
        <v>64</v>
      </c>
      <c r="I172" s="6">
        <v>208</v>
      </c>
      <c r="J172" s="6">
        <v>220</v>
      </c>
      <c r="K172" s="6">
        <v>428</v>
      </c>
      <c r="L172" s="6">
        <v>86</v>
      </c>
      <c r="M172" s="6">
        <v>69</v>
      </c>
      <c r="N172" s="6">
        <v>155</v>
      </c>
      <c r="O172" s="6">
        <v>2</v>
      </c>
      <c r="P172" s="6">
        <v>0</v>
      </c>
      <c r="Q172" s="6">
        <v>2</v>
      </c>
      <c r="R172" s="6">
        <v>2</v>
      </c>
      <c r="S172" s="6">
        <v>8</v>
      </c>
      <c r="T172" s="6">
        <v>10</v>
      </c>
      <c r="U172" s="6">
        <v>3</v>
      </c>
      <c r="V172" s="6">
        <v>2</v>
      </c>
      <c r="W172" s="6">
        <v>5</v>
      </c>
      <c r="X172" s="6">
        <v>329</v>
      </c>
      <c r="Y172" s="6">
        <v>335</v>
      </c>
      <c r="Z172" s="6">
        <v>664</v>
      </c>
    </row>
    <row r="173" spans="1:26" x14ac:dyDescent="0.45">
      <c r="A173" s="4">
        <v>590</v>
      </c>
      <c r="B173" s="12" t="s">
        <v>186</v>
      </c>
      <c r="C173" s="6">
        <v>3</v>
      </c>
      <c r="D173" s="6">
        <v>3</v>
      </c>
      <c r="E173" s="6">
        <v>6</v>
      </c>
      <c r="F173" s="6">
        <v>30</v>
      </c>
      <c r="G173" s="6">
        <v>26</v>
      </c>
      <c r="H173" s="6">
        <v>56</v>
      </c>
      <c r="I173" s="6">
        <v>79</v>
      </c>
      <c r="J173" s="6">
        <v>80</v>
      </c>
      <c r="K173" s="6">
        <v>159</v>
      </c>
      <c r="L173" s="6">
        <v>140</v>
      </c>
      <c r="M173" s="6">
        <v>149</v>
      </c>
      <c r="N173" s="6">
        <v>289</v>
      </c>
      <c r="O173" s="6">
        <v>2</v>
      </c>
      <c r="P173" s="6">
        <v>0</v>
      </c>
      <c r="Q173" s="6">
        <v>2</v>
      </c>
      <c r="R173" s="6">
        <v>90</v>
      </c>
      <c r="S173" s="6">
        <v>110</v>
      </c>
      <c r="T173" s="6">
        <v>200</v>
      </c>
      <c r="U173" s="6">
        <v>18</v>
      </c>
      <c r="V173" s="6">
        <v>20</v>
      </c>
      <c r="W173" s="6">
        <v>38</v>
      </c>
      <c r="X173" s="6">
        <v>362</v>
      </c>
      <c r="Y173" s="6">
        <v>388</v>
      </c>
      <c r="Z173" s="6">
        <v>750</v>
      </c>
    </row>
    <row r="174" spans="1:26" x14ac:dyDescent="0.45">
      <c r="A174" s="4">
        <v>592</v>
      </c>
      <c r="B174" s="12" t="s">
        <v>187</v>
      </c>
      <c r="C174" s="6">
        <v>4</v>
      </c>
      <c r="D174" s="6">
        <v>1</v>
      </c>
      <c r="E174" s="6">
        <v>5</v>
      </c>
      <c r="F174" s="6">
        <v>22</v>
      </c>
      <c r="G174" s="6">
        <v>22</v>
      </c>
      <c r="H174" s="6">
        <v>44</v>
      </c>
      <c r="I174" s="6">
        <v>354</v>
      </c>
      <c r="J174" s="6">
        <v>330</v>
      </c>
      <c r="K174" s="6">
        <v>684</v>
      </c>
      <c r="L174" s="6">
        <v>620</v>
      </c>
      <c r="M174" s="6">
        <v>554</v>
      </c>
      <c r="N174" s="6">
        <v>1174</v>
      </c>
      <c r="O174" s="6">
        <v>0</v>
      </c>
      <c r="P174" s="6">
        <v>1</v>
      </c>
      <c r="Q174" s="6">
        <v>1</v>
      </c>
      <c r="R174" s="6">
        <v>29</v>
      </c>
      <c r="S174" s="6">
        <v>30</v>
      </c>
      <c r="T174" s="6">
        <v>59</v>
      </c>
      <c r="U174" s="6">
        <v>25</v>
      </c>
      <c r="V174" s="6">
        <v>25</v>
      </c>
      <c r="W174" s="6">
        <v>50</v>
      </c>
      <c r="X174" s="6">
        <v>1054</v>
      </c>
      <c r="Y174" s="6">
        <v>963</v>
      </c>
      <c r="Z174" s="6">
        <v>2017</v>
      </c>
    </row>
    <row r="175" spans="1:26" x14ac:dyDescent="0.45">
      <c r="A175" s="4">
        <v>593</v>
      </c>
      <c r="B175" s="12" t="s">
        <v>188</v>
      </c>
      <c r="C175" s="6">
        <v>0</v>
      </c>
      <c r="D175" s="6">
        <v>0</v>
      </c>
      <c r="E175" s="6">
        <v>0</v>
      </c>
      <c r="F175" s="6">
        <v>1</v>
      </c>
      <c r="G175" s="6">
        <v>3</v>
      </c>
      <c r="H175" s="6">
        <v>4</v>
      </c>
      <c r="I175" s="6">
        <v>4</v>
      </c>
      <c r="J175" s="6">
        <v>2</v>
      </c>
      <c r="K175" s="6">
        <v>6</v>
      </c>
      <c r="L175" s="6">
        <v>38</v>
      </c>
      <c r="M175" s="6">
        <v>41</v>
      </c>
      <c r="N175" s="6">
        <v>79</v>
      </c>
      <c r="O175" s="6">
        <v>0</v>
      </c>
      <c r="P175" s="6">
        <v>0</v>
      </c>
      <c r="Q175" s="6">
        <v>0</v>
      </c>
      <c r="R175" s="6">
        <v>13</v>
      </c>
      <c r="S175" s="6">
        <v>4</v>
      </c>
      <c r="T175" s="6">
        <v>17</v>
      </c>
      <c r="U175" s="6">
        <v>7</v>
      </c>
      <c r="V175" s="6">
        <v>2</v>
      </c>
      <c r="W175" s="6">
        <v>9</v>
      </c>
      <c r="X175" s="6">
        <v>63</v>
      </c>
      <c r="Y175" s="6">
        <v>52</v>
      </c>
      <c r="Z175" s="6">
        <v>115</v>
      </c>
    </row>
    <row r="176" spans="1:26" x14ac:dyDescent="0.45">
      <c r="A176" s="4">
        <v>594</v>
      </c>
      <c r="B176" s="12" t="s">
        <v>189</v>
      </c>
      <c r="C176" s="6">
        <v>0</v>
      </c>
      <c r="D176" s="6">
        <v>0</v>
      </c>
      <c r="E176" s="6">
        <v>0</v>
      </c>
      <c r="F176" s="6">
        <v>6</v>
      </c>
      <c r="G176" s="6">
        <v>10</v>
      </c>
      <c r="H176" s="6">
        <v>16</v>
      </c>
      <c r="I176" s="6">
        <v>7</v>
      </c>
      <c r="J176" s="6">
        <v>8</v>
      </c>
      <c r="K176" s="6">
        <v>15</v>
      </c>
      <c r="L176" s="6">
        <v>21</v>
      </c>
      <c r="M176" s="6">
        <v>39</v>
      </c>
      <c r="N176" s="6">
        <v>60</v>
      </c>
      <c r="O176" s="6">
        <v>0</v>
      </c>
      <c r="P176" s="6">
        <v>0</v>
      </c>
      <c r="Q176" s="6">
        <v>0</v>
      </c>
      <c r="R176" s="6">
        <v>35</v>
      </c>
      <c r="S176" s="6">
        <v>43</v>
      </c>
      <c r="T176" s="6">
        <v>78</v>
      </c>
      <c r="U176" s="6">
        <v>6</v>
      </c>
      <c r="V176" s="6">
        <v>3</v>
      </c>
      <c r="W176" s="6">
        <v>9</v>
      </c>
      <c r="X176" s="6">
        <v>75</v>
      </c>
      <c r="Y176" s="6">
        <v>103</v>
      </c>
      <c r="Z176" s="6">
        <v>178</v>
      </c>
    </row>
    <row r="177" spans="1:26" x14ac:dyDescent="0.45">
      <c r="A177" s="2"/>
      <c r="B177" s="14" t="s">
        <v>190</v>
      </c>
      <c r="C177" s="6">
        <f>SUM(C2:C176)</f>
        <v>165</v>
      </c>
      <c r="D177" s="6">
        <f t="shared" ref="D177:Z177" si="0">SUM(D2:D176)</f>
        <v>154</v>
      </c>
      <c r="E177" s="6">
        <f t="shared" si="0"/>
        <v>319</v>
      </c>
      <c r="F177" s="6">
        <f t="shared" si="0"/>
        <v>5214</v>
      </c>
      <c r="G177" s="6">
        <f t="shared" si="0"/>
        <v>5019</v>
      </c>
      <c r="H177" s="6">
        <f t="shared" si="0"/>
        <v>10233</v>
      </c>
      <c r="I177" s="6">
        <f t="shared" si="0"/>
        <v>20033</v>
      </c>
      <c r="J177" s="6">
        <f t="shared" si="0"/>
        <v>19103</v>
      </c>
      <c r="K177" s="6">
        <f t="shared" si="0"/>
        <v>39136</v>
      </c>
      <c r="L177" s="6">
        <f t="shared" si="0"/>
        <v>26764</v>
      </c>
      <c r="M177" s="6">
        <f t="shared" si="0"/>
        <v>26161</v>
      </c>
      <c r="N177" s="6">
        <f t="shared" si="0"/>
        <v>52925</v>
      </c>
      <c r="O177" s="6">
        <f t="shared" si="0"/>
        <v>85</v>
      </c>
      <c r="P177" s="6">
        <f t="shared" si="0"/>
        <v>100</v>
      </c>
      <c r="Q177" s="6">
        <f t="shared" si="0"/>
        <v>185</v>
      </c>
      <c r="R177" s="6">
        <f t="shared" si="0"/>
        <v>20129</v>
      </c>
      <c r="S177" s="6">
        <f t="shared" si="0"/>
        <v>19281</v>
      </c>
      <c r="T177" s="6">
        <f t="shared" si="0"/>
        <v>39410</v>
      </c>
      <c r="U177" s="6">
        <f t="shared" si="0"/>
        <v>2329</v>
      </c>
      <c r="V177" s="6">
        <f t="shared" si="0"/>
        <v>2350</v>
      </c>
      <c r="W177" s="6">
        <f t="shared" si="0"/>
        <v>4679</v>
      </c>
      <c r="X177" s="6">
        <f t="shared" si="0"/>
        <v>74719</v>
      </c>
      <c r="Y177" s="6">
        <f t="shared" si="0"/>
        <v>72168</v>
      </c>
      <c r="Z177" s="6">
        <f t="shared" si="0"/>
        <v>146887</v>
      </c>
    </row>
    <row r="178" spans="1:26" x14ac:dyDescent="0.45">
      <c r="A178" s="2"/>
      <c r="B178" s="12" t="s">
        <v>191</v>
      </c>
      <c r="C178" s="9"/>
      <c r="D178" s="9"/>
      <c r="E178" s="10">
        <f>E177/Total2019</f>
        <v>2.1717374580459809E-3</v>
      </c>
      <c r="F178" s="9"/>
      <c r="G178" s="9"/>
      <c r="H178" s="10">
        <f>H177/Total2019</f>
        <v>6.9665797517819816E-2</v>
      </c>
      <c r="I178" s="9"/>
      <c r="J178" s="9"/>
      <c r="K178" s="10">
        <f>K177/Total2019</f>
        <v>0.26643610394384798</v>
      </c>
      <c r="L178" s="9"/>
      <c r="M178" s="9"/>
      <c r="N178" s="10">
        <f>N177/Total2019</f>
        <v>0.36031098735762868</v>
      </c>
      <c r="O178" s="9"/>
      <c r="P178" s="9"/>
      <c r="Q178" s="10">
        <f>Q177/Total2019</f>
        <v>1.2594715665783902E-3</v>
      </c>
      <c r="R178" s="9"/>
      <c r="S178" s="9"/>
      <c r="T178" s="10">
        <f>T177/Total2019</f>
        <v>0.26830148345326682</v>
      </c>
      <c r="U178" s="9"/>
      <c r="V178" s="9"/>
      <c r="W178" s="10">
        <f>W177/Total2019</f>
        <v>3.1854418702812366E-2</v>
      </c>
      <c r="X178" s="10">
        <f>X177/Total2019</f>
        <v>0.50868354585497699</v>
      </c>
      <c r="Y178" s="10">
        <f>Y177/Total2019</f>
        <v>0.49131645414502306</v>
      </c>
      <c r="Z178" s="10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2CA0-89A1-473D-8F31-3998ED41481B}">
  <dimension ref="A1:Z179"/>
  <sheetViews>
    <sheetView workbookViewId="0"/>
  </sheetViews>
  <sheetFormatPr defaultColWidth="9.1328125" defaultRowHeight="14.25" x14ac:dyDescent="0.45"/>
  <cols>
    <col min="1" max="1" width="8.265625" style="3" bestFit="1" customWidth="1"/>
    <col min="2" max="2" width="44.73046875" style="3" bestFit="1" customWidth="1"/>
    <col min="3" max="4" width="6" style="11" bestFit="1" customWidth="1"/>
    <col min="5" max="5" width="6.1328125" style="11" bestFit="1" customWidth="1"/>
    <col min="6" max="7" width="5.86328125" style="11" bestFit="1" customWidth="1"/>
    <col min="8" max="8" width="6.265625" style="11" bestFit="1" customWidth="1"/>
    <col min="9" max="11" width="8.3984375" style="11" bestFit="1" customWidth="1"/>
    <col min="12" max="13" width="6.265625" style="11" bestFit="1" customWidth="1"/>
    <col min="14" max="14" width="7.1328125" style="11" bestFit="1" customWidth="1"/>
    <col min="15" max="16" width="5.1328125" style="11" bestFit="1" customWidth="1"/>
    <col min="17" max="17" width="6.1328125" style="11" bestFit="1" customWidth="1"/>
    <col min="18" max="19" width="6.3984375" style="11" bestFit="1" customWidth="1"/>
    <col min="20" max="20" width="7.1328125" style="11" bestFit="1" customWidth="1"/>
    <col min="21" max="21" width="9" style="11" bestFit="1" customWidth="1"/>
    <col min="22" max="22" width="8.59765625" style="11" bestFit="1" customWidth="1"/>
    <col min="23" max="23" width="9.265625" style="11" bestFit="1" customWidth="1"/>
    <col min="24" max="25" width="8.86328125" style="11" bestFit="1" customWidth="1"/>
    <col min="26" max="26" width="8.265625" style="11" bestFit="1" customWidth="1"/>
    <col min="27" max="16384" width="9.1328125" style="3"/>
  </cols>
  <sheetData>
    <row r="1" spans="1:26" ht="28.5" x14ac:dyDescent="0.45">
      <c r="A1" s="4" t="s">
        <v>195</v>
      </c>
      <c r="B1" s="5" t="s">
        <v>0</v>
      </c>
      <c r="C1" s="6" t="s">
        <v>1</v>
      </c>
      <c r="D1" s="6" t="s">
        <v>202</v>
      </c>
      <c r="E1" s="6" t="s">
        <v>200</v>
      </c>
      <c r="F1" s="6" t="s">
        <v>208</v>
      </c>
      <c r="G1" s="6" t="s">
        <v>209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203</v>
      </c>
      <c r="M1" s="6" t="s">
        <v>204</v>
      </c>
      <c r="N1" s="6" t="s">
        <v>6</v>
      </c>
      <c r="O1" s="6" t="s">
        <v>205</v>
      </c>
      <c r="P1" s="6" t="s">
        <v>206</v>
      </c>
      <c r="Q1" s="6" t="s">
        <v>7</v>
      </c>
      <c r="R1" s="6" t="s">
        <v>8</v>
      </c>
      <c r="S1" s="6" t="s">
        <v>207</v>
      </c>
      <c r="T1" s="6" t="s">
        <v>9</v>
      </c>
      <c r="U1" s="6" t="s">
        <v>10</v>
      </c>
      <c r="V1" s="6" t="s">
        <v>11</v>
      </c>
      <c r="W1" s="6" t="s">
        <v>12</v>
      </c>
      <c r="X1" s="6" t="s">
        <v>13</v>
      </c>
      <c r="Y1" s="6" t="s">
        <v>201</v>
      </c>
      <c r="Z1" s="6" t="s">
        <v>14</v>
      </c>
    </row>
    <row r="2" spans="1:26" x14ac:dyDescent="0.45">
      <c r="A2" s="4">
        <v>300</v>
      </c>
      <c r="B2" s="5" t="s">
        <v>15</v>
      </c>
      <c r="C2" s="6">
        <v>0</v>
      </c>
      <c r="D2" s="6">
        <v>0</v>
      </c>
      <c r="E2" s="6">
        <v>0</v>
      </c>
      <c r="F2" s="6">
        <v>65</v>
      </c>
      <c r="G2" s="6">
        <v>54</v>
      </c>
      <c r="H2" s="6">
        <v>119</v>
      </c>
      <c r="I2" s="6">
        <v>238</v>
      </c>
      <c r="J2" s="6">
        <v>186</v>
      </c>
      <c r="K2" s="6">
        <v>424</v>
      </c>
      <c r="L2" s="6">
        <v>110</v>
      </c>
      <c r="M2" s="6">
        <v>117</v>
      </c>
      <c r="N2" s="6">
        <v>227</v>
      </c>
      <c r="O2" s="6">
        <v>2</v>
      </c>
      <c r="P2" s="6">
        <v>0</v>
      </c>
      <c r="Q2" s="6">
        <v>2</v>
      </c>
      <c r="R2" s="6">
        <v>7</v>
      </c>
      <c r="S2" s="6">
        <v>10</v>
      </c>
      <c r="T2" s="6">
        <v>17</v>
      </c>
      <c r="U2" s="6">
        <v>1</v>
      </c>
      <c r="V2" s="6">
        <v>5</v>
      </c>
      <c r="W2" s="6">
        <v>6</v>
      </c>
      <c r="X2" s="6">
        <v>423</v>
      </c>
      <c r="Y2" s="6">
        <v>372</v>
      </c>
      <c r="Z2" s="6">
        <v>795</v>
      </c>
    </row>
    <row r="3" spans="1:26" x14ac:dyDescent="0.45">
      <c r="A3" s="4">
        <v>301</v>
      </c>
      <c r="B3" s="5" t="s">
        <v>16</v>
      </c>
      <c r="C3" s="6">
        <v>2</v>
      </c>
      <c r="D3" s="6">
        <v>1</v>
      </c>
      <c r="E3" s="6">
        <v>3</v>
      </c>
      <c r="F3" s="6">
        <v>41</v>
      </c>
      <c r="G3" s="6">
        <v>42</v>
      </c>
      <c r="H3" s="6">
        <v>83</v>
      </c>
      <c r="I3" s="6">
        <v>237</v>
      </c>
      <c r="J3" s="6">
        <v>242</v>
      </c>
      <c r="K3" s="6">
        <v>479</v>
      </c>
      <c r="L3" s="6">
        <v>166</v>
      </c>
      <c r="M3" s="6">
        <v>159</v>
      </c>
      <c r="N3" s="6">
        <v>325</v>
      </c>
      <c r="O3" s="6">
        <v>1</v>
      </c>
      <c r="P3" s="6">
        <v>0</v>
      </c>
      <c r="Q3" s="6">
        <v>1</v>
      </c>
      <c r="R3" s="6">
        <v>17</v>
      </c>
      <c r="S3" s="6">
        <v>28</v>
      </c>
      <c r="T3" s="6">
        <v>45</v>
      </c>
      <c r="U3" s="6">
        <v>7</v>
      </c>
      <c r="V3" s="6">
        <v>8</v>
      </c>
      <c r="W3" s="6">
        <v>15</v>
      </c>
      <c r="X3" s="6">
        <v>471</v>
      </c>
      <c r="Y3" s="6">
        <v>480</v>
      </c>
      <c r="Z3" s="6">
        <v>951</v>
      </c>
    </row>
    <row r="4" spans="1:26" x14ac:dyDescent="0.45">
      <c r="A4" s="4">
        <v>302</v>
      </c>
      <c r="B4" s="5" t="s">
        <v>17</v>
      </c>
      <c r="C4" s="6">
        <v>4</v>
      </c>
      <c r="D4" s="6">
        <v>4</v>
      </c>
      <c r="E4" s="6">
        <v>8</v>
      </c>
      <c r="F4" s="6">
        <v>419</v>
      </c>
      <c r="G4" s="6">
        <v>388</v>
      </c>
      <c r="H4" s="6">
        <v>807</v>
      </c>
      <c r="I4" s="6">
        <v>185</v>
      </c>
      <c r="J4" s="6">
        <v>176</v>
      </c>
      <c r="K4" s="6">
        <v>361</v>
      </c>
      <c r="L4" s="6">
        <v>225</v>
      </c>
      <c r="M4" s="6">
        <v>213</v>
      </c>
      <c r="N4" s="6">
        <v>438</v>
      </c>
      <c r="O4" s="6">
        <v>1</v>
      </c>
      <c r="P4" s="6">
        <v>3</v>
      </c>
      <c r="Q4" s="6">
        <v>4</v>
      </c>
      <c r="R4" s="6">
        <v>881</v>
      </c>
      <c r="S4" s="6">
        <v>861</v>
      </c>
      <c r="T4" s="6">
        <v>1742</v>
      </c>
      <c r="U4" s="6">
        <v>41</v>
      </c>
      <c r="V4" s="6">
        <v>36</v>
      </c>
      <c r="W4" s="6">
        <v>77</v>
      </c>
      <c r="X4" s="6">
        <v>1756</v>
      </c>
      <c r="Y4" s="6">
        <v>1681</v>
      </c>
      <c r="Z4" s="6">
        <v>3437</v>
      </c>
    </row>
    <row r="5" spans="1:26" x14ac:dyDescent="0.45">
      <c r="A5" s="4">
        <v>303</v>
      </c>
      <c r="B5" s="5" t="s">
        <v>18</v>
      </c>
      <c r="C5" s="6">
        <v>0</v>
      </c>
      <c r="D5" s="6">
        <v>2</v>
      </c>
      <c r="E5" s="6">
        <v>2</v>
      </c>
      <c r="F5" s="6">
        <v>37</v>
      </c>
      <c r="G5" s="6">
        <v>30</v>
      </c>
      <c r="H5" s="6">
        <v>67</v>
      </c>
      <c r="I5" s="6">
        <v>209</v>
      </c>
      <c r="J5" s="6">
        <v>217</v>
      </c>
      <c r="K5" s="6">
        <v>426</v>
      </c>
      <c r="L5" s="6">
        <v>72</v>
      </c>
      <c r="M5" s="6">
        <v>80</v>
      </c>
      <c r="N5" s="6">
        <v>152</v>
      </c>
      <c r="O5" s="6">
        <v>0</v>
      </c>
      <c r="P5" s="6">
        <v>0</v>
      </c>
      <c r="Q5" s="6">
        <v>0</v>
      </c>
      <c r="R5" s="6">
        <v>10</v>
      </c>
      <c r="S5" s="6">
        <v>17</v>
      </c>
      <c r="T5" s="6">
        <v>27</v>
      </c>
      <c r="U5" s="6">
        <v>1</v>
      </c>
      <c r="V5" s="6">
        <v>3</v>
      </c>
      <c r="W5" s="6">
        <v>4</v>
      </c>
      <c r="X5" s="6">
        <v>329</v>
      </c>
      <c r="Y5" s="6">
        <v>349</v>
      </c>
      <c r="Z5" s="6">
        <v>678</v>
      </c>
    </row>
    <row r="6" spans="1:26" x14ac:dyDescent="0.45">
      <c r="A6" s="4">
        <v>304</v>
      </c>
      <c r="B6" s="5" t="s">
        <v>192</v>
      </c>
      <c r="C6" s="6">
        <v>2</v>
      </c>
      <c r="D6" s="6">
        <v>1</v>
      </c>
      <c r="E6" s="6">
        <v>3</v>
      </c>
      <c r="F6" s="6">
        <v>119</v>
      </c>
      <c r="G6" s="6">
        <v>116</v>
      </c>
      <c r="H6" s="6">
        <v>235</v>
      </c>
      <c r="I6" s="6">
        <v>38</v>
      </c>
      <c r="J6" s="6">
        <v>54</v>
      </c>
      <c r="K6" s="6">
        <v>92</v>
      </c>
      <c r="L6" s="6">
        <v>65</v>
      </c>
      <c r="M6" s="6">
        <v>44</v>
      </c>
      <c r="N6" s="6">
        <v>109</v>
      </c>
      <c r="O6" s="6">
        <v>2</v>
      </c>
      <c r="P6" s="6">
        <v>1</v>
      </c>
      <c r="Q6" s="6">
        <v>3</v>
      </c>
      <c r="R6" s="6">
        <v>162</v>
      </c>
      <c r="S6" s="6">
        <v>156</v>
      </c>
      <c r="T6" s="6">
        <v>318</v>
      </c>
      <c r="U6" s="6">
        <v>14</v>
      </c>
      <c r="V6" s="6">
        <v>10</v>
      </c>
      <c r="W6" s="6">
        <v>24</v>
      </c>
      <c r="X6" s="6">
        <v>402</v>
      </c>
      <c r="Y6" s="6">
        <v>382</v>
      </c>
      <c r="Z6" s="6">
        <v>784</v>
      </c>
    </row>
    <row r="7" spans="1:26" x14ac:dyDescent="0.45">
      <c r="A7" s="4">
        <v>305</v>
      </c>
      <c r="B7" s="5" t="s">
        <v>19</v>
      </c>
      <c r="C7" s="6">
        <v>1</v>
      </c>
      <c r="D7" s="6">
        <v>3</v>
      </c>
      <c r="E7" s="6">
        <v>4</v>
      </c>
      <c r="F7" s="6">
        <v>14</v>
      </c>
      <c r="G7" s="6">
        <v>17</v>
      </c>
      <c r="H7" s="6">
        <v>31</v>
      </c>
      <c r="I7" s="6">
        <v>116</v>
      </c>
      <c r="J7" s="6">
        <v>138</v>
      </c>
      <c r="K7" s="6">
        <v>254</v>
      </c>
      <c r="L7" s="6">
        <v>265</v>
      </c>
      <c r="M7" s="6">
        <v>271</v>
      </c>
      <c r="N7" s="6">
        <v>536</v>
      </c>
      <c r="O7" s="6">
        <v>0</v>
      </c>
      <c r="P7" s="6">
        <v>0</v>
      </c>
      <c r="Q7" s="6">
        <v>0</v>
      </c>
      <c r="R7" s="6">
        <v>53</v>
      </c>
      <c r="S7" s="6">
        <v>35</v>
      </c>
      <c r="T7" s="6">
        <v>88</v>
      </c>
      <c r="U7" s="6">
        <v>14</v>
      </c>
      <c r="V7" s="6">
        <v>11</v>
      </c>
      <c r="W7" s="6">
        <v>25</v>
      </c>
      <c r="X7" s="6">
        <v>463</v>
      </c>
      <c r="Y7" s="6">
        <v>475</v>
      </c>
      <c r="Z7" s="6">
        <v>938</v>
      </c>
    </row>
    <row r="8" spans="1:26" x14ac:dyDescent="0.45">
      <c r="A8" s="4">
        <v>308</v>
      </c>
      <c r="B8" s="5" t="s">
        <v>20</v>
      </c>
      <c r="C8" s="6">
        <v>0</v>
      </c>
      <c r="D8" s="6">
        <v>0</v>
      </c>
      <c r="E8" s="6">
        <v>0</v>
      </c>
      <c r="F8" s="6">
        <v>19</v>
      </c>
      <c r="G8" s="6">
        <v>6</v>
      </c>
      <c r="H8" s="6">
        <v>25</v>
      </c>
      <c r="I8" s="6">
        <v>30</v>
      </c>
      <c r="J8" s="6">
        <v>22</v>
      </c>
      <c r="K8" s="6">
        <v>52</v>
      </c>
      <c r="L8" s="6">
        <v>88</v>
      </c>
      <c r="M8" s="6">
        <v>79</v>
      </c>
      <c r="N8" s="6">
        <v>167</v>
      </c>
      <c r="O8" s="6">
        <v>0</v>
      </c>
      <c r="P8" s="6">
        <v>0</v>
      </c>
      <c r="Q8" s="6">
        <v>0</v>
      </c>
      <c r="R8" s="6">
        <v>3</v>
      </c>
      <c r="S8" s="6">
        <v>2</v>
      </c>
      <c r="T8" s="6">
        <v>5</v>
      </c>
      <c r="U8" s="6">
        <v>9</v>
      </c>
      <c r="V8" s="6">
        <v>5</v>
      </c>
      <c r="W8" s="6">
        <v>14</v>
      </c>
      <c r="X8" s="6">
        <v>149</v>
      </c>
      <c r="Y8" s="6">
        <v>114</v>
      </c>
      <c r="Z8" s="6">
        <v>263</v>
      </c>
    </row>
    <row r="9" spans="1:26" x14ac:dyDescent="0.45">
      <c r="A9" s="4">
        <v>311</v>
      </c>
      <c r="B9" s="5" t="s">
        <v>21</v>
      </c>
      <c r="C9" s="6">
        <v>2</v>
      </c>
      <c r="D9" s="6">
        <v>2</v>
      </c>
      <c r="E9" s="6">
        <v>4</v>
      </c>
      <c r="F9" s="6">
        <v>4</v>
      </c>
      <c r="G9" s="6">
        <v>0</v>
      </c>
      <c r="H9" s="6">
        <v>4</v>
      </c>
      <c r="I9" s="6">
        <v>24</v>
      </c>
      <c r="J9" s="6">
        <v>19</v>
      </c>
      <c r="K9" s="6">
        <v>43</v>
      </c>
      <c r="L9" s="6">
        <v>149</v>
      </c>
      <c r="M9" s="6">
        <v>151</v>
      </c>
      <c r="N9" s="6">
        <v>300</v>
      </c>
      <c r="O9" s="6">
        <v>0</v>
      </c>
      <c r="P9" s="6">
        <v>0</v>
      </c>
      <c r="Q9" s="6">
        <v>0</v>
      </c>
      <c r="R9" s="6">
        <v>2</v>
      </c>
      <c r="S9" s="6">
        <v>1</v>
      </c>
      <c r="T9" s="6">
        <v>3</v>
      </c>
      <c r="U9" s="6">
        <v>5</v>
      </c>
      <c r="V9" s="6">
        <v>2</v>
      </c>
      <c r="W9" s="6">
        <v>7</v>
      </c>
      <c r="X9" s="6">
        <v>186</v>
      </c>
      <c r="Y9" s="6">
        <v>175</v>
      </c>
      <c r="Z9" s="6">
        <v>361</v>
      </c>
    </row>
    <row r="10" spans="1:26" x14ac:dyDescent="0.45">
      <c r="A10" s="4">
        <v>312</v>
      </c>
      <c r="B10" s="5" t="s">
        <v>22</v>
      </c>
      <c r="C10" s="6">
        <v>1</v>
      </c>
      <c r="D10" s="6">
        <v>1</v>
      </c>
      <c r="E10" s="6">
        <v>2</v>
      </c>
      <c r="F10" s="6">
        <v>29</v>
      </c>
      <c r="G10" s="6">
        <v>51</v>
      </c>
      <c r="H10" s="6">
        <v>80</v>
      </c>
      <c r="I10" s="6">
        <v>174</v>
      </c>
      <c r="J10" s="6">
        <v>149</v>
      </c>
      <c r="K10" s="6">
        <v>323</v>
      </c>
      <c r="L10" s="6">
        <v>143</v>
      </c>
      <c r="M10" s="6">
        <v>107</v>
      </c>
      <c r="N10" s="6">
        <v>250</v>
      </c>
      <c r="O10" s="6">
        <v>1</v>
      </c>
      <c r="P10" s="6">
        <v>2</v>
      </c>
      <c r="Q10" s="6">
        <v>3</v>
      </c>
      <c r="R10" s="6">
        <v>845</v>
      </c>
      <c r="S10" s="6">
        <v>907</v>
      </c>
      <c r="T10" s="6">
        <v>1752</v>
      </c>
      <c r="U10" s="6">
        <v>44</v>
      </c>
      <c r="V10" s="6">
        <v>31</v>
      </c>
      <c r="W10" s="6">
        <v>75</v>
      </c>
      <c r="X10" s="6">
        <v>1237</v>
      </c>
      <c r="Y10" s="6">
        <v>1248</v>
      </c>
      <c r="Z10" s="6">
        <v>2485</v>
      </c>
    </row>
    <row r="11" spans="1:26" x14ac:dyDescent="0.45">
      <c r="A11" s="4">
        <v>313</v>
      </c>
      <c r="B11" s="5" t="s">
        <v>23</v>
      </c>
      <c r="C11" s="6">
        <v>1</v>
      </c>
      <c r="D11" s="6">
        <v>2</v>
      </c>
      <c r="E11" s="6">
        <v>3</v>
      </c>
      <c r="F11" s="6">
        <v>23</v>
      </c>
      <c r="G11" s="6">
        <v>24</v>
      </c>
      <c r="H11" s="6">
        <v>47</v>
      </c>
      <c r="I11" s="6">
        <v>106</v>
      </c>
      <c r="J11" s="6">
        <v>130</v>
      </c>
      <c r="K11" s="6">
        <v>236</v>
      </c>
      <c r="L11" s="6">
        <v>70</v>
      </c>
      <c r="M11" s="6">
        <v>71</v>
      </c>
      <c r="N11" s="6">
        <v>141</v>
      </c>
      <c r="O11" s="6">
        <v>1</v>
      </c>
      <c r="P11" s="6">
        <v>0</v>
      </c>
      <c r="Q11" s="6">
        <v>1</v>
      </c>
      <c r="R11" s="6">
        <v>501</v>
      </c>
      <c r="S11" s="6">
        <v>489</v>
      </c>
      <c r="T11" s="6">
        <v>990</v>
      </c>
      <c r="U11" s="6">
        <v>15</v>
      </c>
      <c r="V11" s="6">
        <v>21</v>
      </c>
      <c r="W11" s="6">
        <v>36</v>
      </c>
      <c r="X11" s="6">
        <v>717</v>
      </c>
      <c r="Y11" s="6">
        <v>737</v>
      </c>
      <c r="Z11" s="6">
        <v>1454</v>
      </c>
    </row>
    <row r="12" spans="1:26" x14ac:dyDescent="0.45">
      <c r="A12" s="4">
        <v>314</v>
      </c>
      <c r="B12" s="5" t="s">
        <v>24</v>
      </c>
      <c r="C12" s="6">
        <v>1</v>
      </c>
      <c r="D12" s="6">
        <v>1</v>
      </c>
      <c r="E12" s="6">
        <v>2</v>
      </c>
      <c r="F12" s="6">
        <v>20</v>
      </c>
      <c r="G12" s="6">
        <v>23</v>
      </c>
      <c r="H12" s="6">
        <v>43</v>
      </c>
      <c r="I12" s="6">
        <v>60</v>
      </c>
      <c r="J12" s="6">
        <v>50</v>
      </c>
      <c r="K12" s="6">
        <v>110</v>
      </c>
      <c r="L12" s="6">
        <v>75</v>
      </c>
      <c r="M12" s="6">
        <v>74</v>
      </c>
      <c r="N12" s="6">
        <v>149</v>
      </c>
      <c r="O12" s="6">
        <v>0</v>
      </c>
      <c r="P12" s="6">
        <v>1</v>
      </c>
      <c r="Q12" s="6">
        <v>1</v>
      </c>
      <c r="R12" s="6">
        <v>267</v>
      </c>
      <c r="S12" s="6">
        <v>289</v>
      </c>
      <c r="T12" s="6">
        <v>556</v>
      </c>
      <c r="U12" s="6">
        <v>18</v>
      </c>
      <c r="V12" s="6">
        <v>21</v>
      </c>
      <c r="W12" s="6">
        <v>39</v>
      </c>
      <c r="X12" s="6">
        <v>441</v>
      </c>
      <c r="Y12" s="6">
        <v>459</v>
      </c>
      <c r="Z12" s="6">
        <v>900</v>
      </c>
    </row>
    <row r="13" spans="1:26" x14ac:dyDescent="0.45">
      <c r="A13" s="4">
        <v>316</v>
      </c>
      <c r="B13" s="5" t="s">
        <v>25</v>
      </c>
      <c r="C13" s="6">
        <v>0</v>
      </c>
      <c r="D13" s="6">
        <v>0</v>
      </c>
      <c r="E13" s="6">
        <v>0</v>
      </c>
      <c r="F13" s="6">
        <v>72</v>
      </c>
      <c r="G13" s="6">
        <v>69</v>
      </c>
      <c r="H13" s="6">
        <v>141</v>
      </c>
      <c r="I13" s="6">
        <v>29</v>
      </c>
      <c r="J13" s="6">
        <v>22</v>
      </c>
      <c r="K13" s="6">
        <v>51</v>
      </c>
      <c r="L13" s="6">
        <v>114</v>
      </c>
      <c r="M13" s="6">
        <v>105</v>
      </c>
      <c r="N13" s="6">
        <v>219</v>
      </c>
      <c r="O13" s="6">
        <v>0</v>
      </c>
      <c r="P13" s="6">
        <v>0</v>
      </c>
      <c r="Q13" s="6">
        <v>0</v>
      </c>
      <c r="R13" s="6">
        <v>35</v>
      </c>
      <c r="S13" s="6">
        <v>21</v>
      </c>
      <c r="T13" s="6">
        <v>56</v>
      </c>
      <c r="U13" s="6">
        <v>2</v>
      </c>
      <c r="V13" s="6">
        <v>6</v>
      </c>
      <c r="W13" s="6">
        <v>8</v>
      </c>
      <c r="X13" s="6">
        <v>252</v>
      </c>
      <c r="Y13" s="6">
        <v>223</v>
      </c>
      <c r="Z13" s="6">
        <v>475</v>
      </c>
    </row>
    <row r="14" spans="1:26" x14ac:dyDescent="0.45">
      <c r="A14" s="4">
        <v>317</v>
      </c>
      <c r="B14" s="5" t="s">
        <v>26</v>
      </c>
      <c r="C14" s="6">
        <v>0</v>
      </c>
      <c r="D14" s="6">
        <v>0</v>
      </c>
      <c r="E14" s="6">
        <v>0</v>
      </c>
      <c r="F14" s="6">
        <v>30</v>
      </c>
      <c r="G14" s="6">
        <v>22</v>
      </c>
      <c r="H14" s="6">
        <v>52</v>
      </c>
      <c r="I14" s="6">
        <v>141</v>
      </c>
      <c r="J14" s="6">
        <v>152</v>
      </c>
      <c r="K14" s="6">
        <v>293</v>
      </c>
      <c r="L14" s="6">
        <v>236</v>
      </c>
      <c r="M14" s="6">
        <v>172</v>
      </c>
      <c r="N14" s="6">
        <v>408</v>
      </c>
      <c r="O14" s="6">
        <v>1</v>
      </c>
      <c r="P14" s="6">
        <v>0</v>
      </c>
      <c r="Q14" s="6">
        <v>1</v>
      </c>
      <c r="R14" s="6">
        <v>24</v>
      </c>
      <c r="S14" s="6">
        <v>14</v>
      </c>
      <c r="T14" s="6">
        <v>38</v>
      </c>
      <c r="U14" s="6">
        <v>8</v>
      </c>
      <c r="V14" s="6">
        <v>4</v>
      </c>
      <c r="W14" s="6">
        <v>12</v>
      </c>
      <c r="X14" s="6">
        <v>440</v>
      </c>
      <c r="Y14" s="6">
        <v>364</v>
      </c>
      <c r="Z14" s="6">
        <v>804</v>
      </c>
    </row>
    <row r="15" spans="1:26" x14ac:dyDescent="0.45">
      <c r="A15" s="4">
        <v>318</v>
      </c>
      <c r="B15" s="5" t="s">
        <v>27</v>
      </c>
      <c r="C15" s="6">
        <v>1</v>
      </c>
      <c r="D15" s="6">
        <v>1</v>
      </c>
      <c r="E15" s="6">
        <v>2</v>
      </c>
      <c r="F15" s="6">
        <v>17</v>
      </c>
      <c r="G15" s="6">
        <v>26</v>
      </c>
      <c r="H15" s="6">
        <v>43</v>
      </c>
      <c r="I15" s="6">
        <v>109</v>
      </c>
      <c r="J15" s="6">
        <v>152</v>
      </c>
      <c r="K15" s="6">
        <v>261</v>
      </c>
      <c r="L15" s="6">
        <v>167</v>
      </c>
      <c r="M15" s="6">
        <v>181</v>
      </c>
      <c r="N15" s="6">
        <v>348</v>
      </c>
      <c r="O15" s="6">
        <v>0</v>
      </c>
      <c r="P15" s="6">
        <v>1</v>
      </c>
      <c r="Q15" s="6">
        <v>1</v>
      </c>
      <c r="R15" s="6">
        <v>21</v>
      </c>
      <c r="S15" s="6">
        <v>28</v>
      </c>
      <c r="T15" s="6">
        <v>49</v>
      </c>
      <c r="U15" s="6">
        <v>11</v>
      </c>
      <c r="V15" s="6">
        <v>10</v>
      </c>
      <c r="W15" s="6">
        <v>21</v>
      </c>
      <c r="X15" s="6">
        <v>326</v>
      </c>
      <c r="Y15" s="6">
        <v>399</v>
      </c>
      <c r="Z15" s="6">
        <v>725</v>
      </c>
    </row>
    <row r="16" spans="1:26" x14ac:dyDescent="0.45">
      <c r="A16" s="4">
        <v>319</v>
      </c>
      <c r="B16" s="5" t="s">
        <v>28</v>
      </c>
      <c r="C16" s="6">
        <v>0</v>
      </c>
      <c r="D16" s="6">
        <v>0</v>
      </c>
      <c r="E16" s="6">
        <v>0</v>
      </c>
      <c r="F16" s="6">
        <v>8</v>
      </c>
      <c r="G16" s="6">
        <v>11</v>
      </c>
      <c r="H16" s="6">
        <v>19</v>
      </c>
      <c r="I16" s="6">
        <v>148</v>
      </c>
      <c r="J16" s="6">
        <v>158</v>
      </c>
      <c r="K16" s="6">
        <v>306</v>
      </c>
      <c r="L16" s="6">
        <v>26</v>
      </c>
      <c r="M16" s="6">
        <v>23</v>
      </c>
      <c r="N16" s="6">
        <v>49</v>
      </c>
      <c r="O16" s="6">
        <v>0</v>
      </c>
      <c r="P16" s="6">
        <v>0</v>
      </c>
      <c r="Q16" s="6">
        <v>0</v>
      </c>
      <c r="R16" s="6">
        <v>27</v>
      </c>
      <c r="S16" s="6">
        <v>26</v>
      </c>
      <c r="T16" s="6">
        <v>53</v>
      </c>
      <c r="U16" s="6">
        <v>1</v>
      </c>
      <c r="V16" s="6">
        <v>3</v>
      </c>
      <c r="W16" s="6">
        <v>4</v>
      </c>
      <c r="X16" s="6">
        <v>210</v>
      </c>
      <c r="Y16" s="6">
        <v>221</v>
      </c>
      <c r="Z16" s="6">
        <v>431</v>
      </c>
    </row>
    <row r="17" spans="1:26" x14ac:dyDescent="0.45">
      <c r="A17" s="4">
        <v>322</v>
      </c>
      <c r="B17" s="5" t="s">
        <v>29</v>
      </c>
      <c r="C17" s="6">
        <v>0</v>
      </c>
      <c r="D17" s="6">
        <v>1</v>
      </c>
      <c r="E17" s="6">
        <v>1</v>
      </c>
      <c r="F17" s="6">
        <v>49</v>
      </c>
      <c r="G17" s="6">
        <v>38</v>
      </c>
      <c r="H17" s="6">
        <v>87</v>
      </c>
      <c r="I17" s="6">
        <v>26</v>
      </c>
      <c r="J17" s="6">
        <v>18</v>
      </c>
      <c r="K17" s="6">
        <v>44</v>
      </c>
      <c r="L17" s="6">
        <v>29</v>
      </c>
      <c r="M17" s="6">
        <v>27</v>
      </c>
      <c r="N17" s="6">
        <v>56</v>
      </c>
      <c r="O17" s="6">
        <v>1</v>
      </c>
      <c r="P17" s="6">
        <v>0</v>
      </c>
      <c r="Q17" s="6">
        <v>1</v>
      </c>
      <c r="R17" s="6">
        <v>234</v>
      </c>
      <c r="S17" s="6">
        <v>227</v>
      </c>
      <c r="T17" s="6">
        <v>461</v>
      </c>
      <c r="U17" s="6">
        <v>10</v>
      </c>
      <c r="V17" s="6">
        <v>12</v>
      </c>
      <c r="W17" s="6">
        <v>22</v>
      </c>
      <c r="X17" s="6">
        <v>349</v>
      </c>
      <c r="Y17" s="6">
        <v>323</v>
      </c>
      <c r="Z17" s="6">
        <v>672</v>
      </c>
    </row>
    <row r="18" spans="1:26" x14ac:dyDescent="0.45">
      <c r="A18" s="4">
        <v>328</v>
      </c>
      <c r="B18" s="5" t="s">
        <v>30</v>
      </c>
      <c r="C18" s="6">
        <v>2</v>
      </c>
      <c r="D18" s="6">
        <v>1</v>
      </c>
      <c r="E18" s="6">
        <v>3</v>
      </c>
      <c r="F18" s="6">
        <v>15</v>
      </c>
      <c r="G18" s="6">
        <v>12</v>
      </c>
      <c r="H18" s="6">
        <v>27</v>
      </c>
      <c r="I18" s="6">
        <v>45</v>
      </c>
      <c r="J18" s="6">
        <v>49</v>
      </c>
      <c r="K18" s="6">
        <v>94</v>
      </c>
      <c r="L18" s="6">
        <v>61</v>
      </c>
      <c r="M18" s="6">
        <v>80</v>
      </c>
      <c r="N18" s="6">
        <v>141</v>
      </c>
      <c r="O18" s="6">
        <v>0</v>
      </c>
      <c r="P18" s="6">
        <v>0</v>
      </c>
      <c r="Q18" s="6">
        <v>0</v>
      </c>
      <c r="R18" s="6">
        <v>197</v>
      </c>
      <c r="S18" s="6">
        <v>178</v>
      </c>
      <c r="T18" s="6">
        <v>375</v>
      </c>
      <c r="U18" s="6">
        <v>14</v>
      </c>
      <c r="V18" s="6">
        <v>12</v>
      </c>
      <c r="W18" s="6">
        <v>26</v>
      </c>
      <c r="X18" s="6">
        <v>334</v>
      </c>
      <c r="Y18" s="6">
        <v>332</v>
      </c>
      <c r="Z18" s="6">
        <v>666</v>
      </c>
    </row>
    <row r="19" spans="1:26" x14ac:dyDescent="0.45">
      <c r="A19" s="4">
        <v>329</v>
      </c>
      <c r="B19" s="5" t="s">
        <v>31</v>
      </c>
      <c r="C19" s="6">
        <v>0</v>
      </c>
      <c r="D19" s="6">
        <v>0</v>
      </c>
      <c r="E19" s="6">
        <v>0</v>
      </c>
      <c r="F19" s="6">
        <v>31</v>
      </c>
      <c r="G19" s="6">
        <v>33</v>
      </c>
      <c r="H19" s="6">
        <v>64</v>
      </c>
      <c r="I19" s="6">
        <v>185</v>
      </c>
      <c r="J19" s="6">
        <v>186</v>
      </c>
      <c r="K19" s="6">
        <v>371</v>
      </c>
      <c r="L19" s="6">
        <v>108</v>
      </c>
      <c r="M19" s="6">
        <v>97</v>
      </c>
      <c r="N19" s="6">
        <v>205</v>
      </c>
      <c r="O19" s="6">
        <v>0</v>
      </c>
      <c r="P19" s="6">
        <v>0</v>
      </c>
      <c r="Q19" s="6">
        <v>0</v>
      </c>
      <c r="R19" s="6">
        <v>8</v>
      </c>
      <c r="S19" s="6">
        <v>6</v>
      </c>
      <c r="T19" s="6">
        <v>14</v>
      </c>
      <c r="U19" s="6">
        <v>2</v>
      </c>
      <c r="V19" s="6">
        <v>5</v>
      </c>
      <c r="W19" s="6">
        <v>7</v>
      </c>
      <c r="X19" s="6">
        <v>334</v>
      </c>
      <c r="Y19" s="6">
        <v>327</v>
      </c>
      <c r="Z19" s="6">
        <v>661</v>
      </c>
    </row>
    <row r="20" spans="1:26" x14ac:dyDescent="0.45">
      <c r="A20" s="4">
        <v>333</v>
      </c>
      <c r="B20" s="5" t="s">
        <v>32</v>
      </c>
      <c r="C20" s="6">
        <v>2</v>
      </c>
      <c r="D20" s="6">
        <v>1</v>
      </c>
      <c r="E20" s="6">
        <v>3</v>
      </c>
      <c r="F20" s="6">
        <v>17</v>
      </c>
      <c r="G20" s="6">
        <v>15</v>
      </c>
      <c r="H20" s="6">
        <v>32</v>
      </c>
      <c r="I20" s="6">
        <v>179</v>
      </c>
      <c r="J20" s="6">
        <v>168</v>
      </c>
      <c r="K20" s="6">
        <v>347</v>
      </c>
      <c r="L20" s="6">
        <v>107</v>
      </c>
      <c r="M20" s="6">
        <v>95</v>
      </c>
      <c r="N20" s="6">
        <v>202</v>
      </c>
      <c r="O20" s="6">
        <v>0</v>
      </c>
      <c r="P20" s="6">
        <v>0</v>
      </c>
      <c r="Q20" s="6">
        <v>0</v>
      </c>
      <c r="R20" s="6">
        <v>285</v>
      </c>
      <c r="S20" s="6">
        <v>270</v>
      </c>
      <c r="T20" s="6">
        <v>555</v>
      </c>
      <c r="U20" s="6">
        <v>8</v>
      </c>
      <c r="V20" s="6">
        <v>6</v>
      </c>
      <c r="W20" s="6">
        <v>14</v>
      </c>
      <c r="X20" s="6">
        <v>598</v>
      </c>
      <c r="Y20" s="6">
        <v>555</v>
      </c>
      <c r="Z20" s="6">
        <v>1153</v>
      </c>
    </row>
    <row r="21" spans="1:26" x14ac:dyDescent="0.45">
      <c r="A21" s="4">
        <v>334</v>
      </c>
      <c r="B21" s="5" t="s">
        <v>33</v>
      </c>
      <c r="C21" s="6">
        <v>0</v>
      </c>
      <c r="D21" s="6">
        <v>0</v>
      </c>
      <c r="E21" s="6">
        <v>0</v>
      </c>
      <c r="F21" s="6">
        <v>3</v>
      </c>
      <c r="G21" s="6">
        <v>11</v>
      </c>
      <c r="H21" s="6">
        <v>14</v>
      </c>
      <c r="I21" s="6">
        <v>6</v>
      </c>
      <c r="J21" s="6">
        <v>22</v>
      </c>
      <c r="K21" s="6">
        <v>28</v>
      </c>
      <c r="L21" s="6">
        <v>27</v>
      </c>
      <c r="M21" s="6">
        <v>57</v>
      </c>
      <c r="N21" s="6">
        <v>84</v>
      </c>
      <c r="O21" s="6">
        <v>0</v>
      </c>
      <c r="P21" s="6">
        <v>0</v>
      </c>
      <c r="Q21" s="6">
        <v>0</v>
      </c>
      <c r="R21" s="6">
        <v>20</v>
      </c>
      <c r="S21" s="6">
        <v>16</v>
      </c>
      <c r="T21" s="6">
        <v>36</v>
      </c>
      <c r="U21" s="6">
        <v>2</v>
      </c>
      <c r="V21" s="6">
        <v>2</v>
      </c>
      <c r="W21" s="6">
        <v>4</v>
      </c>
      <c r="X21" s="6">
        <v>58</v>
      </c>
      <c r="Y21" s="6">
        <v>108</v>
      </c>
      <c r="Z21" s="6">
        <v>166</v>
      </c>
    </row>
    <row r="22" spans="1:26" x14ac:dyDescent="0.45">
      <c r="A22" s="4">
        <v>335</v>
      </c>
      <c r="B22" s="5" t="s">
        <v>34</v>
      </c>
      <c r="C22" s="6">
        <v>0</v>
      </c>
      <c r="D22" s="6">
        <v>0</v>
      </c>
      <c r="E22" s="6">
        <v>0</v>
      </c>
      <c r="F22" s="6">
        <v>10</v>
      </c>
      <c r="G22" s="6">
        <v>5</v>
      </c>
      <c r="H22" s="6">
        <v>15</v>
      </c>
      <c r="I22" s="6">
        <v>19</v>
      </c>
      <c r="J22" s="6">
        <v>26</v>
      </c>
      <c r="K22" s="6">
        <v>45</v>
      </c>
      <c r="L22" s="6">
        <v>81</v>
      </c>
      <c r="M22" s="6">
        <v>82</v>
      </c>
      <c r="N22" s="6">
        <v>163</v>
      </c>
      <c r="O22" s="6">
        <v>0</v>
      </c>
      <c r="P22" s="6">
        <v>0</v>
      </c>
      <c r="Q22" s="6">
        <v>0</v>
      </c>
      <c r="R22" s="6">
        <v>64</v>
      </c>
      <c r="S22" s="6">
        <v>61</v>
      </c>
      <c r="T22" s="6">
        <v>125</v>
      </c>
      <c r="U22" s="6">
        <v>9</v>
      </c>
      <c r="V22" s="6">
        <v>5</v>
      </c>
      <c r="W22" s="6">
        <v>14</v>
      </c>
      <c r="X22" s="6">
        <v>183</v>
      </c>
      <c r="Y22" s="6">
        <v>179</v>
      </c>
      <c r="Z22" s="6">
        <v>362</v>
      </c>
    </row>
    <row r="23" spans="1:26" x14ac:dyDescent="0.45">
      <c r="A23" s="4">
        <v>336</v>
      </c>
      <c r="B23" s="5" t="s">
        <v>35</v>
      </c>
      <c r="C23" s="6">
        <v>0</v>
      </c>
      <c r="D23" s="6">
        <v>0</v>
      </c>
      <c r="E23" s="6">
        <v>0</v>
      </c>
      <c r="F23" s="6">
        <v>8</v>
      </c>
      <c r="G23" s="6">
        <v>2</v>
      </c>
      <c r="H23" s="6">
        <v>10</v>
      </c>
      <c r="I23" s="6">
        <v>8</v>
      </c>
      <c r="J23" s="6">
        <v>11</v>
      </c>
      <c r="K23" s="6">
        <v>19</v>
      </c>
      <c r="L23" s="6">
        <v>17</v>
      </c>
      <c r="M23" s="6">
        <v>20</v>
      </c>
      <c r="N23" s="6">
        <v>37</v>
      </c>
      <c r="O23" s="6">
        <v>0</v>
      </c>
      <c r="P23" s="6">
        <v>0</v>
      </c>
      <c r="Q23" s="6">
        <v>0</v>
      </c>
      <c r="R23" s="6">
        <v>97</v>
      </c>
      <c r="S23" s="6">
        <v>96</v>
      </c>
      <c r="T23" s="6">
        <v>193</v>
      </c>
      <c r="U23" s="6">
        <v>7</v>
      </c>
      <c r="V23" s="6">
        <v>5</v>
      </c>
      <c r="W23" s="6">
        <v>12</v>
      </c>
      <c r="X23" s="6">
        <v>137</v>
      </c>
      <c r="Y23" s="6">
        <v>134</v>
      </c>
      <c r="Z23" s="6">
        <v>271</v>
      </c>
    </row>
    <row r="24" spans="1:26" x14ac:dyDescent="0.45">
      <c r="A24" s="4">
        <v>338</v>
      </c>
      <c r="B24" s="5" t="s">
        <v>36</v>
      </c>
      <c r="C24" s="6">
        <v>1</v>
      </c>
      <c r="D24" s="6">
        <v>1</v>
      </c>
      <c r="E24" s="6">
        <v>2</v>
      </c>
      <c r="F24" s="6">
        <v>4</v>
      </c>
      <c r="G24" s="6">
        <v>10</v>
      </c>
      <c r="H24" s="6">
        <v>14</v>
      </c>
      <c r="I24" s="6">
        <v>87</v>
      </c>
      <c r="J24" s="6">
        <v>58</v>
      </c>
      <c r="K24" s="6">
        <v>145</v>
      </c>
      <c r="L24" s="6">
        <v>71</v>
      </c>
      <c r="M24" s="6">
        <v>81</v>
      </c>
      <c r="N24" s="6">
        <v>152</v>
      </c>
      <c r="O24" s="6">
        <v>0</v>
      </c>
      <c r="P24" s="6">
        <v>0</v>
      </c>
      <c r="Q24" s="6">
        <v>0</v>
      </c>
      <c r="R24" s="6">
        <v>64</v>
      </c>
      <c r="S24" s="6">
        <v>54</v>
      </c>
      <c r="T24" s="6">
        <v>118</v>
      </c>
      <c r="U24" s="6">
        <v>9</v>
      </c>
      <c r="V24" s="6">
        <v>6</v>
      </c>
      <c r="W24" s="6">
        <v>15</v>
      </c>
      <c r="X24" s="6">
        <v>236</v>
      </c>
      <c r="Y24" s="6">
        <v>210</v>
      </c>
      <c r="Z24" s="6">
        <v>446</v>
      </c>
    </row>
    <row r="25" spans="1:26" x14ac:dyDescent="0.45">
      <c r="A25" s="4">
        <v>341</v>
      </c>
      <c r="B25" s="5" t="s">
        <v>37</v>
      </c>
      <c r="C25" s="6">
        <v>2</v>
      </c>
      <c r="D25" s="6">
        <v>1</v>
      </c>
      <c r="E25" s="6">
        <v>3</v>
      </c>
      <c r="F25" s="6">
        <v>26</v>
      </c>
      <c r="G25" s="6">
        <v>17</v>
      </c>
      <c r="H25" s="6">
        <v>43</v>
      </c>
      <c r="I25" s="6">
        <v>246</v>
      </c>
      <c r="J25" s="6">
        <v>265</v>
      </c>
      <c r="K25" s="6">
        <v>511</v>
      </c>
      <c r="L25" s="6">
        <v>129</v>
      </c>
      <c r="M25" s="6">
        <v>128</v>
      </c>
      <c r="N25" s="6">
        <v>257</v>
      </c>
      <c r="O25" s="6">
        <v>0</v>
      </c>
      <c r="P25" s="6">
        <v>2</v>
      </c>
      <c r="Q25" s="6">
        <v>2</v>
      </c>
      <c r="R25" s="6">
        <v>21</v>
      </c>
      <c r="S25" s="6">
        <v>7</v>
      </c>
      <c r="T25" s="6">
        <v>28</v>
      </c>
      <c r="U25" s="6">
        <v>5</v>
      </c>
      <c r="V25" s="6">
        <v>4</v>
      </c>
      <c r="W25" s="6">
        <v>9</v>
      </c>
      <c r="X25" s="6">
        <v>429</v>
      </c>
      <c r="Y25" s="6">
        <v>424</v>
      </c>
      <c r="Z25" s="6">
        <v>853</v>
      </c>
    </row>
    <row r="26" spans="1:26" x14ac:dyDescent="0.45">
      <c r="A26" s="4">
        <v>344</v>
      </c>
      <c r="B26" s="5" t="s">
        <v>38</v>
      </c>
      <c r="C26" s="6">
        <v>1</v>
      </c>
      <c r="D26" s="6">
        <v>0</v>
      </c>
      <c r="E26" s="6">
        <v>1</v>
      </c>
      <c r="F26" s="6">
        <v>3</v>
      </c>
      <c r="G26" s="6">
        <v>4</v>
      </c>
      <c r="H26" s="6">
        <v>7</v>
      </c>
      <c r="I26" s="6">
        <v>242</v>
      </c>
      <c r="J26" s="6">
        <v>248</v>
      </c>
      <c r="K26" s="6">
        <v>490</v>
      </c>
      <c r="L26" s="6">
        <v>64</v>
      </c>
      <c r="M26" s="6">
        <v>61</v>
      </c>
      <c r="N26" s="6">
        <v>125</v>
      </c>
      <c r="O26" s="6">
        <v>0</v>
      </c>
      <c r="P26" s="6">
        <v>1</v>
      </c>
      <c r="Q26" s="6">
        <v>1</v>
      </c>
      <c r="R26" s="6">
        <v>87</v>
      </c>
      <c r="S26" s="6">
        <v>85</v>
      </c>
      <c r="T26" s="6">
        <v>172</v>
      </c>
      <c r="U26" s="6">
        <v>8</v>
      </c>
      <c r="V26" s="6">
        <v>10</v>
      </c>
      <c r="W26" s="6">
        <v>18</v>
      </c>
      <c r="X26" s="6">
        <v>405</v>
      </c>
      <c r="Y26" s="6">
        <v>409</v>
      </c>
      <c r="Z26" s="6">
        <v>814</v>
      </c>
    </row>
    <row r="27" spans="1:26" x14ac:dyDescent="0.45">
      <c r="A27" s="4">
        <v>345</v>
      </c>
      <c r="B27" s="5" t="s">
        <v>39</v>
      </c>
      <c r="C27" s="6">
        <v>1</v>
      </c>
      <c r="D27" s="6">
        <v>2</v>
      </c>
      <c r="E27" s="6">
        <v>3</v>
      </c>
      <c r="F27" s="6">
        <v>282</v>
      </c>
      <c r="G27" s="6">
        <v>246</v>
      </c>
      <c r="H27" s="6">
        <v>528</v>
      </c>
      <c r="I27" s="6">
        <v>96</v>
      </c>
      <c r="J27" s="6">
        <v>102</v>
      </c>
      <c r="K27" s="6">
        <v>198</v>
      </c>
      <c r="L27" s="6">
        <v>101</v>
      </c>
      <c r="M27" s="6">
        <v>117</v>
      </c>
      <c r="N27" s="6">
        <v>218</v>
      </c>
      <c r="O27" s="6">
        <v>0</v>
      </c>
      <c r="P27" s="6">
        <v>3</v>
      </c>
      <c r="Q27" s="6">
        <v>3</v>
      </c>
      <c r="R27" s="6">
        <v>385</v>
      </c>
      <c r="S27" s="6">
        <v>359</v>
      </c>
      <c r="T27" s="6">
        <v>744</v>
      </c>
      <c r="U27" s="6">
        <v>11</v>
      </c>
      <c r="V27" s="6">
        <v>20</v>
      </c>
      <c r="W27" s="6">
        <v>31</v>
      </c>
      <c r="X27" s="6">
        <v>876</v>
      </c>
      <c r="Y27" s="6">
        <v>849</v>
      </c>
      <c r="Z27" s="6">
        <v>1725</v>
      </c>
    </row>
    <row r="28" spans="1:26" x14ac:dyDescent="0.45">
      <c r="A28" s="4">
        <v>346</v>
      </c>
      <c r="B28" s="5" t="s">
        <v>40</v>
      </c>
      <c r="C28" s="6">
        <v>1</v>
      </c>
      <c r="D28" s="6">
        <v>0</v>
      </c>
      <c r="E28" s="6">
        <v>1</v>
      </c>
      <c r="F28" s="6">
        <v>13</v>
      </c>
      <c r="G28" s="6">
        <v>14</v>
      </c>
      <c r="H28" s="6">
        <v>27</v>
      </c>
      <c r="I28" s="6">
        <v>44</v>
      </c>
      <c r="J28" s="6">
        <v>43</v>
      </c>
      <c r="K28" s="6">
        <v>87</v>
      </c>
      <c r="L28" s="6">
        <v>43</v>
      </c>
      <c r="M28" s="6">
        <v>30</v>
      </c>
      <c r="N28" s="6">
        <v>73</v>
      </c>
      <c r="O28" s="6">
        <v>0</v>
      </c>
      <c r="P28" s="6">
        <v>0</v>
      </c>
      <c r="Q28" s="6">
        <v>0</v>
      </c>
      <c r="R28" s="6">
        <v>180</v>
      </c>
      <c r="S28" s="6">
        <v>189</v>
      </c>
      <c r="T28" s="6">
        <v>369</v>
      </c>
      <c r="U28" s="6">
        <v>11</v>
      </c>
      <c r="V28" s="6">
        <v>11</v>
      </c>
      <c r="W28" s="6">
        <v>22</v>
      </c>
      <c r="X28" s="6">
        <v>292</v>
      </c>
      <c r="Y28" s="6">
        <v>287</v>
      </c>
      <c r="Z28" s="6">
        <v>579</v>
      </c>
    </row>
    <row r="29" spans="1:26" x14ac:dyDescent="0.45">
      <c r="A29" s="4">
        <v>349</v>
      </c>
      <c r="B29" s="5" t="s">
        <v>41</v>
      </c>
      <c r="C29" s="6">
        <v>0</v>
      </c>
      <c r="D29" s="6">
        <v>0</v>
      </c>
      <c r="E29" s="6">
        <v>0</v>
      </c>
      <c r="F29" s="6">
        <v>7</v>
      </c>
      <c r="G29" s="6">
        <v>13</v>
      </c>
      <c r="H29" s="6">
        <v>20</v>
      </c>
      <c r="I29" s="6">
        <v>26</v>
      </c>
      <c r="J29" s="6">
        <v>33</v>
      </c>
      <c r="K29" s="6">
        <v>59</v>
      </c>
      <c r="L29" s="6">
        <v>83</v>
      </c>
      <c r="M29" s="6">
        <v>104</v>
      </c>
      <c r="N29" s="6">
        <v>187</v>
      </c>
      <c r="O29" s="6">
        <v>0</v>
      </c>
      <c r="P29" s="6">
        <v>1</v>
      </c>
      <c r="Q29" s="6">
        <v>1</v>
      </c>
      <c r="R29" s="6">
        <v>69</v>
      </c>
      <c r="S29" s="6">
        <v>72</v>
      </c>
      <c r="T29" s="6">
        <v>141</v>
      </c>
      <c r="U29" s="6">
        <v>4</v>
      </c>
      <c r="V29" s="6">
        <v>10</v>
      </c>
      <c r="W29" s="6">
        <v>14</v>
      </c>
      <c r="X29" s="6">
        <v>189</v>
      </c>
      <c r="Y29" s="6">
        <v>233</v>
      </c>
      <c r="Z29" s="6">
        <v>422</v>
      </c>
    </row>
    <row r="30" spans="1:26" x14ac:dyDescent="0.45">
      <c r="A30" s="4">
        <v>351</v>
      </c>
      <c r="B30" s="5" t="s">
        <v>42</v>
      </c>
      <c r="C30" s="6">
        <v>0</v>
      </c>
      <c r="D30" s="6">
        <v>3</v>
      </c>
      <c r="E30" s="6">
        <v>3</v>
      </c>
      <c r="F30" s="6">
        <v>6</v>
      </c>
      <c r="G30" s="6">
        <v>11</v>
      </c>
      <c r="H30" s="6">
        <v>17</v>
      </c>
      <c r="I30" s="6">
        <v>85</v>
      </c>
      <c r="J30" s="6">
        <v>81</v>
      </c>
      <c r="K30" s="6">
        <v>166</v>
      </c>
      <c r="L30" s="6">
        <v>244</v>
      </c>
      <c r="M30" s="6">
        <v>203</v>
      </c>
      <c r="N30" s="6">
        <v>447</v>
      </c>
      <c r="O30" s="6">
        <v>0</v>
      </c>
      <c r="P30" s="6">
        <v>0</v>
      </c>
      <c r="Q30" s="6">
        <v>0</v>
      </c>
      <c r="R30" s="6">
        <v>21</v>
      </c>
      <c r="S30" s="6">
        <v>14</v>
      </c>
      <c r="T30" s="6">
        <v>35</v>
      </c>
      <c r="U30" s="6">
        <v>6</v>
      </c>
      <c r="V30" s="6">
        <v>6</v>
      </c>
      <c r="W30" s="6">
        <v>12</v>
      </c>
      <c r="X30" s="6">
        <v>362</v>
      </c>
      <c r="Y30" s="6">
        <v>318</v>
      </c>
      <c r="Z30" s="6">
        <v>680</v>
      </c>
    </row>
    <row r="31" spans="1:26" x14ac:dyDescent="0.45">
      <c r="A31" s="4">
        <v>352</v>
      </c>
      <c r="B31" s="5" t="s">
        <v>43</v>
      </c>
      <c r="C31" s="6">
        <v>0</v>
      </c>
      <c r="D31" s="6">
        <v>0</v>
      </c>
      <c r="E31" s="6">
        <v>0</v>
      </c>
      <c r="F31" s="6">
        <v>20</v>
      </c>
      <c r="G31" s="6">
        <v>21</v>
      </c>
      <c r="H31" s="6">
        <v>41</v>
      </c>
      <c r="I31" s="6">
        <v>63</v>
      </c>
      <c r="J31" s="6">
        <v>55</v>
      </c>
      <c r="K31" s="6">
        <v>118</v>
      </c>
      <c r="L31" s="6">
        <v>101</v>
      </c>
      <c r="M31" s="6">
        <v>99</v>
      </c>
      <c r="N31" s="6">
        <v>200</v>
      </c>
      <c r="O31" s="6">
        <v>0</v>
      </c>
      <c r="P31" s="6">
        <v>1</v>
      </c>
      <c r="Q31" s="6">
        <v>1</v>
      </c>
      <c r="R31" s="6">
        <v>50</v>
      </c>
      <c r="S31" s="6">
        <v>37</v>
      </c>
      <c r="T31" s="6">
        <v>87</v>
      </c>
      <c r="U31" s="6">
        <v>9</v>
      </c>
      <c r="V31" s="6">
        <v>10</v>
      </c>
      <c r="W31" s="6">
        <v>19</v>
      </c>
      <c r="X31" s="6">
        <v>243</v>
      </c>
      <c r="Y31" s="6">
        <v>223</v>
      </c>
      <c r="Z31" s="6">
        <v>466</v>
      </c>
    </row>
    <row r="32" spans="1:26" x14ac:dyDescent="0.45">
      <c r="A32" s="4">
        <v>353</v>
      </c>
      <c r="B32" s="5" t="s">
        <v>44</v>
      </c>
      <c r="C32" s="6">
        <v>0</v>
      </c>
      <c r="D32" s="6">
        <v>0</v>
      </c>
      <c r="E32" s="6">
        <v>0</v>
      </c>
      <c r="F32" s="6">
        <v>31</v>
      </c>
      <c r="G32" s="6">
        <v>36</v>
      </c>
      <c r="H32" s="6">
        <v>67</v>
      </c>
      <c r="I32" s="6">
        <v>92</v>
      </c>
      <c r="J32" s="6">
        <v>116</v>
      </c>
      <c r="K32" s="6">
        <v>208</v>
      </c>
      <c r="L32" s="6">
        <v>109</v>
      </c>
      <c r="M32" s="6">
        <v>163</v>
      </c>
      <c r="N32" s="6">
        <v>272</v>
      </c>
      <c r="O32" s="6">
        <v>1</v>
      </c>
      <c r="P32" s="6">
        <v>0</v>
      </c>
      <c r="Q32" s="6">
        <v>1</v>
      </c>
      <c r="R32" s="6">
        <v>242</v>
      </c>
      <c r="S32" s="6">
        <v>253</v>
      </c>
      <c r="T32" s="6">
        <v>495</v>
      </c>
      <c r="U32" s="6">
        <v>9</v>
      </c>
      <c r="V32" s="6">
        <v>13</v>
      </c>
      <c r="W32" s="6">
        <v>22</v>
      </c>
      <c r="X32" s="6">
        <v>484</v>
      </c>
      <c r="Y32" s="6">
        <v>581</v>
      </c>
      <c r="Z32" s="6">
        <v>1065</v>
      </c>
    </row>
    <row r="33" spans="1:26" x14ac:dyDescent="0.45">
      <c r="A33" s="4">
        <v>357</v>
      </c>
      <c r="B33" s="5" t="s">
        <v>45</v>
      </c>
      <c r="C33" s="6">
        <v>2</v>
      </c>
      <c r="D33" s="6">
        <v>1</v>
      </c>
      <c r="E33" s="6">
        <v>3</v>
      </c>
      <c r="F33" s="6">
        <v>9</v>
      </c>
      <c r="G33" s="6">
        <v>11</v>
      </c>
      <c r="H33" s="6">
        <v>20</v>
      </c>
      <c r="I33" s="6">
        <v>48</v>
      </c>
      <c r="J33" s="6">
        <v>64</v>
      </c>
      <c r="K33" s="6">
        <v>112</v>
      </c>
      <c r="L33" s="6">
        <v>26</v>
      </c>
      <c r="M33" s="6">
        <v>34</v>
      </c>
      <c r="N33" s="6">
        <v>60</v>
      </c>
      <c r="O33" s="6">
        <v>1</v>
      </c>
      <c r="P33" s="6">
        <v>2</v>
      </c>
      <c r="Q33" s="6">
        <v>3</v>
      </c>
      <c r="R33" s="6">
        <v>339</v>
      </c>
      <c r="S33" s="6">
        <v>345</v>
      </c>
      <c r="T33" s="6">
        <v>684</v>
      </c>
      <c r="U33" s="6">
        <v>12</v>
      </c>
      <c r="V33" s="6">
        <v>11</v>
      </c>
      <c r="W33" s="6">
        <v>23</v>
      </c>
      <c r="X33" s="6">
        <v>437</v>
      </c>
      <c r="Y33" s="6">
        <v>468</v>
      </c>
      <c r="Z33" s="6">
        <v>905</v>
      </c>
    </row>
    <row r="34" spans="1:26" x14ac:dyDescent="0.45">
      <c r="A34" s="4">
        <v>361</v>
      </c>
      <c r="B34" s="5" t="s">
        <v>46</v>
      </c>
      <c r="C34" s="6">
        <v>2</v>
      </c>
      <c r="D34" s="6">
        <v>3</v>
      </c>
      <c r="E34" s="6">
        <v>5</v>
      </c>
      <c r="F34" s="6">
        <v>72</v>
      </c>
      <c r="G34" s="6">
        <v>67</v>
      </c>
      <c r="H34" s="6">
        <v>139</v>
      </c>
      <c r="I34" s="6">
        <v>265</v>
      </c>
      <c r="J34" s="6">
        <v>280</v>
      </c>
      <c r="K34" s="6">
        <v>545</v>
      </c>
      <c r="L34" s="6">
        <v>284</v>
      </c>
      <c r="M34" s="6">
        <v>269</v>
      </c>
      <c r="N34" s="6">
        <v>553</v>
      </c>
      <c r="O34" s="6">
        <v>2</v>
      </c>
      <c r="P34" s="6">
        <v>1</v>
      </c>
      <c r="Q34" s="6">
        <v>3</v>
      </c>
      <c r="R34" s="6">
        <v>340</v>
      </c>
      <c r="S34" s="6">
        <v>320</v>
      </c>
      <c r="T34" s="6">
        <v>660</v>
      </c>
      <c r="U34" s="6">
        <v>48</v>
      </c>
      <c r="V34" s="6">
        <v>26</v>
      </c>
      <c r="W34" s="6">
        <v>74</v>
      </c>
      <c r="X34" s="6">
        <v>1013</v>
      </c>
      <c r="Y34" s="6">
        <v>966</v>
      </c>
      <c r="Z34" s="6">
        <v>1979</v>
      </c>
    </row>
    <row r="35" spans="1:26" x14ac:dyDescent="0.45">
      <c r="A35" s="4">
        <v>362</v>
      </c>
      <c r="B35" s="5" t="s">
        <v>47</v>
      </c>
      <c r="C35" s="6">
        <v>3</v>
      </c>
      <c r="D35" s="6">
        <v>1</v>
      </c>
      <c r="E35" s="6">
        <v>4</v>
      </c>
      <c r="F35" s="6">
        <v>8</v>
      </c>
      <c r="G35" s="6">
        <v>13</v>
      </c>
      <c r="H35" s="6">
        <v>21</v>
      </c>
      <c r="I35" s="6">
        <v>61</v>
      </c>
      <c r="J35" s="6">
        <v>68</v>
      </c>
      <c r="K35" s="6">
        <v>129</v>
      </c>
      <c r="L35" s="6">
        <v>226</v>
      </c>
      <c r="M35" s="6">
        <v>214</v>
      </c>
      <c r="N35" s="6">
        <v>440</v>
      </c>
      <c r="O35" s="6">
        <v>0</v>
      </c>
      <c r="P35" s="6">
        <v>0</v>
      </c>
      <c r="Q35" s="6">
        <v>0</v>
      </c>
      <c r="R35" s="6">
        <v>15</v>
      </c>
      <c r="S35" s="6">
        <v>11</v>
      </c>
      <c r="T35" s="6">
        <v>26</v>
      </c>
      <c r="U35" s="6">
        <v>13</v>
      </c>
      <c r="V35" s="6">
        <v>14</v>
      </c>
      <c r="W35" s="6">
        <v>27</v>
      </c>
      <c r="X35" s="6">
        <v>326</v>
      </c>
      <c r="Y35" s="6">
        <v>321</v>
      </c>
      <c r="Z35" s="6">
        <v>647</v>
      </c>
    </row>
    <row r="36" spans="1:26" x14ac:dyDescent="0.45">
      <c r="A36" s="4">
        <v>364</v>
      </c>
      <c r="B36" s="5" t="s">
        <v>48</v>
      </c>
      <c r="C36" s="6">
        <v>0</v>
      </c>
      <c r="D36" s="6">
        <v>0</v>
      </c>
      <c r="E36" s="6">
        <v>0</v>
      </c>
      <c r="F36" s="6">
        <v>2</v>
      </c>
      <c r="G36" s="6">
        <v>0</v>
      </c>
      <c r="H36" s="6">
        <v>2</v>
      </c>
      <c r="I36" s="6">
        <v>56</v>
      </c>
      <c r="J36" s="6">
        <v>54</v>
      </c>
      <c r="K36" s="6">
        <v>110</v>
      </c>
      <c r="L36" s="6">
        <v>40</v>
      </c>
      <c r="M36" s="6">
        <v>27</v>
      </c>
      <c r="N36" s="6">
        <v>67</v>
      </c>
      <c r="O36" s="6">
        <v>0</v>
      </c>
      <c r="P36" s="6">
        <v>0</v>
      </c>
      <c r="Q36" s="6">
        <v>0</v>
      </c>
      <c r="R36" s="6">
        <v>8</v>
      </c>
      <c r="S36" s="6">
        <v>4</v>
      </c>
      <c r="T36" s="6">
        <v>12</v>
      </c>
      <c r="U36" s="6">
        <v>3</v>
      </c>
      <c r="V36" s="6">
        <v>2</v>
      </c>
      <c r="W36" s="6">
        <v>5</v>
      </c>
      <c r="X36" s="6">
        <v>109</v>
      </c>
      <c r="Y36" s="6">
        <v>87</v>
      </c>
      <c r="Z36" s="6">
        <v>196</v>
      </c>
    </row>
    <row r="37" spans="1:26" x14ac:dyDescent="0.45">
      <c r="A37" s="4">
        <v>365</v>
      </c>
      <c r="B37" s="5" t="s">
        <v>49</v>
      </c>
      <c r="C37" s="6">
        <v>0</v>
      </c>
      <c r="D37" s="6">
        <v>0</v>
      </c>
      <c r="E37" s="6">
        <v>0</v>
      </c>
      <c r="F37" s="6">
        <v>9</v>
      </c>
      <c r="G37" s="6">
        <v>7</v>
      </c>
      <c r="H37" s="6">
        <v>16</v>
      </c>
      <c r="I37" s="6">
        <v>192</v>
      </c>
      <c r="J37" s="6">
        <v>163</v>
      </c>
      <c r="K37" s="6">
        <v>355</v>
      </c>
      <c r="L37" s="6">
        <v>89</v>
      </c>
      <c r="M37" s="6">
        <v>101</v>
      </c>
      <c r="N37" s="6">
        <v>190</v>
      </c>
      <c r="O37" s="6">
        <v>4</v>
      </c>
      <c r="P37" s="6">
        <v>1</v>
      </c>
      <c r="Q37" s="6">
        <v>5</v>
      </c>
      <c r="R37" s="6">
        <v>8</v>
      </c>
      <c r="S37" s="6">
        <v>7</v>
      </c>
      <c r="T37" s="6">
        <v>15</v>
      </c>
      <c r="U37" s="6">
        <v>7</v>
      </c>
      <c r="V37" s="6">
        <v>3</v>
      </c>
      <c r="W37" s="6">
        <v>10</v>
      </c>
      <c r="X37" s="6">
        <v>309</v>
      </c>
      <c r="Y37" s="6">
        <v>282</v>
      </c>
      <c r="Z37" s="6">
        <v>591</v>
      </c>
    </row>
    <row r="38" spans="1:26" x14ac:dyDescent="0.45">
      <c r="A38" s="4">
        <v>366</v>
      </c>
      <c r="B38" s="5" t="s">
        <v>50</v>
      </c>
      <c r="C38" s="6">
        <v>0</v>
      </c>
      <c r="D38" s="6">
        <v>0</v>
      </c>
      <c r="E38" s="6">
        <v>0</v>
      </c>
      <c r="F38" s="6">
        <v>1</v>
      </c>
      <c r="G38" s="6">
        <v>1</v>
      </c>
      <c r="H38" s="6">
        <v>2</v>
      </c>
      <c r="I38" s="6">
        <v>100</v>
      </c>
      <c r="J38" s="6">
        <v>91</v>
      </c>
      <c r="K38" s="6">
        <v>191</v>
      </c>
      <c r="L38" s="6">
        <v>123</v>
      </c>
      <c r="M38" s="6">
        <v>105</v>
      </c>
      <c r="N38" s="6">
        <v>228</v>
      </c>
      <c r="O38" s="6">
        <v>0</v>
      </c>
      <c r="P38" s="6">
        <v>0</v>
      </c>
      <c r="Q38" s="6">
        <v>0</v>
      </c>
      <c r="R38" s="6">
        <v>2</v>
      </c>
      <c r="S38" s="6">
        <v>0</v>
      </c>
      <c r="T38" s="6">
        <v>2</v>
      </c>
      <c r="U38" s="6">
        <v>3</v>
      </c>
      <c r="V38" s="6">
        <v>5</v>
      </c>
      <c r="W38" s="6">
        <v>8</v>
      </c>
      <c r="X38" s="6">
        <v>229</v>
      </c>
      <c r="Y38" s="6">
        <v>202</v>
      </c>
      <c r="Z38" s="6">
        <v>431</v>
      </c>
    </row>
    <row r="39" spans="1:26" x14ac:dyDescent="0.45">
      <c r="A39" s="4">
        <v>367</v>
      </c>
      <c r="B39" s="5" t="s">
        <v>51</v>
      </c>
      <c r="C39" s="6">
        <v>0</v>
      </c>
      <c r="D39" s="6">
        <v>0</v>
      </c>
      <c r="E39" s="6">
        <v>0</v>
      </c>
      <c r="F39" s="6">
        <v>4</v>
      </c>
      <c r="G39" s="6">
        <v>3</v>
      </c>
      <c r="H39" s="6">
        <v>7</v>
      </c>
      <c r="I39" s="6">
        <v>23</v>
      </c>
      <c r="J39" s="6">
        <v>17</v>
      </c>
      <c r="K39" s="6">
        <v>40</v>
      </c>
      <c r="L39" s="6">
        <v>28</v>
      </c>
      <c r="M39" s="6">
        <v>38</v>
      </c>
      <c r="N39" s="6">
        <v>66</v>
      </c>
      <c r="O39" s="6">
        <v>0</v>
      </c>
      <c r="P39" s="6">
        <v>1</v>
      </c>
      <c r="Q39" s="6">
        <v>1</v>
      </c>
      <c r="R39" s="6">
        <v>84</v>
      </c>
      <c r="S39" s="6">
        <v>89</v>
      </c>
      <c r="T39" s="6">
        <v>173</v>
      </c>
      <c r="U39" s="6">
        <v>4</v>
      </c>
      <c r="V39" s="6">
        <v>2</v>
      </c>
      <c r="W39" s="6">
        <v>6</v>
      </c>
      <c r="X39" s="6">
        <v>143</v>
      </c>
      <c r="Y39" s="6">
        <v>150</v>
      </c>
      <c r="Z39" s="6">
        <v>293</v>
      </c>
    </row>
    <row r="40" spans="1:26" x14ac:dyDescent="0.45">
      <c r="A40" s="4">
        <v>368</v>
      </c>
      <c r="B40" s="5" t="s">
        <v>52</v>
      </c>
      <c r="C40" s="6">
        <v>2</v>
      </c>
      <c r="D40" s="6">
        <v>0</v>
      </c>
      <c r="E40" s="6">
        <v>2</v>
      </c>
      <c r="F40" s="6">
        <v>1</v>
      </c>
      <c r="G40" s="6">
        <v>3</v>
      </c>
      <c r="H40" s="6">
        <v>4</v>
      </c>
      <c r="I40" s="6">
        <v>42</v>
      </c>
      <c r="J40" s="6">
        <v>52</v>
      </c>
      <c r="K40" s="6">
        <v>94</v>
      </c>
      <c r="L40" s="6">
        <v>179</v>
      </c>
      <c r="M40" s="6">
        <v>244</v>
      </c>
      <c r="N40" s="6">
        <v>423</v>
      </c>
      <c r="O40" s="6">
        <v>0</v>
      </c>
      <c r="P40" s="6">
        <v>0</v>
      </c>
      <c r="Q40" s="6">
        <v>0</v>
      </c>
      <c r="R40" s="6">
        <v>13</v>
      </c>
      <c r="S40" s="6">
        <v>17</v>
      </c>
      <c r="T40" s="6">
        <v>30</v>
      </c>
      <c r="U40" s="6">
        <v>15</v>
      </c>
      <c r="V40" s="6">
        <v>13</v>
      </c>
      <c r="W40" s="6">
        <v>28</v>
      </c>
      <c r="X40" s="6">
        <v>252</v>
      </c>
      <c r="Y40" s="6">
        <v>329</v>
      </c>
      <c r="Z40" s="6">
        <v>581</v>
      </c>
    </row>
    <row r="41" spans="1:26" x14ac:dyDescent="0.45">
      <c r="A41" s="4">
        <v>369</v>
      </c>
      <c r="B41" s="5" t="s">
        <v>53</v>
      </c>
      <c r="C41" s="6">
        <v>1</v>
      </c>
      <c r="D41" s="6">
        <v>2</v>
      </c>
      <c r="E41" s="6">
        <v>3</v>
      </c>
      <c r="F41" s="6">
        <v>46</v>
      </c>
      <c r="G41" s="6">
        <v>41</v>
      </c>
      <c r="H41" s="6">
        <v>87</v>
      </c>
      <c r="I41" s="6">
        <v>111</v>
      </c>
      <c r="J41" s="6">
        <v>101</v>
      </c>
      <c r="K41" s="6">
        <v>212</v>
      </c>
      <c r="L41" s="6">
        <v>161</v>
      </c>
      <c r="M41" s="6">
        <v>118</v>
      </c>
      <c r="N41" s="6">
        <v>279</v>
      </c>
      <c r="O41" s="6">
        <v>1</v>
      </c>
      <c r="P41" s="6">
        <v>1</v>
      </c>
      <c r="Q41" s="6">
        <v>2</v>
      </c>
      <c r="R41" s="6">
        <v>45</v>
      </c>
      <c r="S41" s="6">
        <v>36</v>
      </c>
      <c r="T41" s="6">
        <v>81</v>
      </c>
      <c r="U41" s="6">
        <v>11</v>
      </c>
      <c r="V41" s="6">
        <v>8</v>
      </c>
      <c r="W41" s="6">
        <v>19</v>
      </c>
      <c r="X41" s="6">
        <v>376</v>
      </c>
      <c r="Y41" s="6">
        <v>307</v>
      </c>
      <c r="Z41" s="6">
        <v>683</v>
      </c>
    </row>
    <row r="42" spans="1:26" x14ac:dyDescent="0.45">
      <c r="A42" s="4">
        <v>374</v>
      </c>
      <c r="B42" s="5" t="s">
        <v>54</v>
      </c>
      <c r="C42" s="6">
        <v>0</v>
      </c>
      <c r="D42" s="6">
        <v>0</v>
      </c>
      <c r="E42" s="6">
        <v>0</v>
      </c>
      <c r="F42" s="6">
        <v>5</v>
      </c>
      <c r="G42" s="6">
        <v>6</v>
      </c>
      <c r="H42" s="6">
        <v>11</v>
      </c>
      <c r="I42" s="6">
        <v>20</v>
      </c>
      <c r="J42" s="6">
        <v>17</v>
      </c>
      <c r="K42" s="6">
        <v>37</v>
      </c>
      <c r="L42" s="6">
        <v>155</v>
      </c>
      <c r="M42" s="6">
        <v>156</v>
      </c>
      <c r="N42" s="6">
        <v>311</v>
      </c>
      <c r="O42" s="6">
        <v>0</v>
      </c>
      <c r="P42" s="6">
        <v>0</v>
      </c>
      <c r="Q42" s="6">
        <v>0</v>
      </c>
      <c r="R42" s="6">
        <v>1</v>
      </c>
      <c r="S42" s="6">
        <v>0</v>
      </c>
      <c r="T42" s="6">
        <v>1</v>
      </c>
      <c r="U42" s="6">
        <v>3</v>
      </c>
      <c r="V42" s="6">
        <v>3</v>
      </c>
      <c r="W42" s="6">
        <v>6</v>
      </c>
      <c r="X42" s="6">
        <v>184</v>
      </c>
      <c r="Y42" s="6">
        <v>182</v>
      </c>
      <c r="Z42" s="6">
        <v>366</v>
      </c>
    </row>
    <row r="43" spans="1:26" x14ac:dyDescent="0.45">
      <c r="A43" s="4">
        <v>377</v>
      </c>
      <c r="B43" s="5" t="s">
        <v>55</v>
      </c>
      <c r="C43" s="6">
        <v>2</v>
      </c>
      <c r="D43" s="6">
        <v>3</v>
      </c>
      <c r="E43" s="6">
        <v>5</v>
      </c>
      <c r="F43" s="6">
        <v>76</v>
      </c>
      <c r="G43" s="6">
        <v>73</v>
      </c>
      <c r="H43" s="6">
        <v>149</v>
      </c>
      <c r="I43" s="6">
        <v>349</v>
      </c>
      <c r="J43" s="6">
        <v>342</v>
      </c>
      <c r="K43" s="6">
        <v>691</v>
      </c>
      <c r="L43" s="6">
        <v>379</v>
      </c>
      <c r="M43" s="6">
        <v>423</v>
      </c>
      <c r="N43" s="6">
        <v>802</v>
      </c>
      <c r="O43" s="6">
        <v>0</v>
      </c>
      <c r="P43" s="6">
        <v>1</v>
      </c>
      <c r="Q43" s="6">
        <v>1</v>
      </c>
      <c r="R43" s="6">
        <v>235</v>
      </c>
      <c r="S43" s="6">
        <v>183</v>
      </c>
      <c r="T43" s="6">
        <v>418</v>
      </c>
      <c r="U43" s="6">
        <v>19</v>
      </c>
      <c r="V43" s="6">
        <v>21</v>
      </c>
      <c r="W43" s="6">
        <v>40</v>
      </c>
      <c r="X43" s="6">
        <v>1060</v>
      </c>
      <c r="Y43" s="6">
        <v>1046</v>
      </c>
      <c r="Z43" s="6">
        <v>2106</v>
      </c>
    </row>
    <row r="44" spans="1:26" x14ac:dyDescent="0.45">
      <c r="A44" s="4">
        <v>379</v>
      </c>
      <c r="B44" s="5" t="s">
        <v>56</v>
      </c>
      <c r="C44" s="6">
        <v>0</v>
      </c>
      <c r="D44" s="6">
        <v>0</v>
      </c>
      <c r="E44" s="6">
        <v>0</v>
      </c>
      <c r="F44" s="6">
        <v>2</v>
      </c>
      <c r="G44" s="6">
        <v>2</v>
      </c>
      <c r="H44" s="6">
        <v>4</v>
      </c>
      <c r="I44" s="6">
        <v>10</v>
      </c>
      <c r="J44" s="6">
        <v>8</v>
      </c>
      <c r="K44" s="6">
        <v>18</v>
      </c>
      <c r="L44" s="6">
        <v>44</v>
      </c>
      <c r="M44" s="6">
        <v>47</v>
      </c>
      <c r="N44" s="6">
        <v>91</v>
      </c>
      <c r="O44" s="6">
        <v>0</v>
      </c>
      <c r="P44" s="6">
        <v>0</v>
      </c>
      <c r="Q44" s="6">
        <v>0</v>
      </c>
      <c r="R44" s="6">
        <v>133</v>
      </c>
      <c r="S44" s="6">
        <v>125</v>
      </c>
      <c r="T44" s="6">
        <v>258</v>
      </c>
      <c r="U44" s="6">
        <v>7</v>
      </c>
      <c r="V44" s="6">
        <v>8</v>
      </c>
      <c r="W44" s="6">
        <v>15</v>
      </c>
      <c r="X44" s="6">
        <v>196</v>
      </c>
      <c r="Y44" s="6">
        <v>190</v>
      </c>
      <c r="Z44" s="6">
        <v>386</v>
      </c>
    </row>
    <row r="45" spans="1:26" x14ac:dyDescent="0.45">
      <c r="A45" s="4">
        <v>381</v>
      </c>
      <c r="B45" s="5" t="s">
        <v>57</v>
      </c>
      <c r="C45" s="6">
        <v>0</v>
      </c>
      <c r="D45" s="6">
        <v>1</v>
      </c>
      <c r="E45" s="6">
        <v>1</v>
      </c>
      <c r="F45" s="6">
        <v>19</v>
      </c>
      <c r="G45" s="6">
        <v>13</v>
      </c>
      <c r="H45" s="6">
        <v>32</v>
      </c>
      <c r="I45" s="6">
        <v>230</v>
      </c>
      <c r="J45" s="6">
        <v>234</v>
      </c>
      <c r="K45" s="6">
        <v>464</v>
      </c>
      <c r="L45" s="6">
        <v>147</v>
      </c>
      <c r="M45" s="6">
        <v>121</v>
      </c>
      <c r="N45" s="6">
        <v>268</v>
      </c>
      <c r="O45" s="6">
        <v>0</v>
      </c>
      <c r="P45" s="6">
        <v>0</v>
      </c>
      <c r="Q45" s="6">
        <v>0</v>
      </c>
      <c r="R45" s="6">
        <v>22</v>
      </c>
      <c r="S45" s="6">
        <v>12</v>
      </c>
      <c r="T45" s="6">
        <v>34</v>
      </c>
      <c r="U45" s="6">
        <v>6</v>
      </c>
      <c r="V45" s="6">
        <v>5</v>
      </c>
      <c r="W45" s="6">
        <v>11</v>
      </c>
      <c r="X45" s="6">
        <v>424</v>
      </c>
      <c r="Y45" s="6">
        <v>386</v>
      </c>
      <c r="Z45" s="6">
        <v>810</v>
      </c>
    </row>
    <row r="46" spans="1:26" x14ac:dyDescent="0.45">
      <c r="A46" s="4">
        <v>382</v>
      </c>
      <c r="B46" s="5" t="s">
        <v>58</v>
      </c>
      <c r="C46" s="6">
        <v>2</v>
      </c>
      <c r="D46" s="6">
        <v>1</v>
      </c>
      <c r="E46" s="6">
        <v>3</v>
      </c>
      <c r="F46" s="6">
        <v>81</v>
      </c>
      <c r="G46" s="6">
        <v>73</v>
      </c>
      <c r="H46" s="6">
        <v>154</v>
      </c>
      <c r="I46" s="6">
        <v>35</v>
      </c>
      <c r="J46" s="6">
        <v>50</v>
      </c>
      <c r="K46" s="6">
        <v>85</v>
      </c>
      <c r="L46" s="6">
        <v>27</v>
      </c>
      <c r="M46" s="6">
        <v>22</v>
      </c>
      <c r="N46" s="6">
        <v>49</v>
      </c>
      <c r="O46" s="6">
        <v>1</v>
      </c>
      <c r="P46" s="6">
        <v>0</v>
      </c>
      <c r="Q46" s="6">
        <v>1</v>
      </c>
      <c r="R46" s="6">
        <v>287</v>
      </c>
      <c r="S46" s="6">
        <v>302</v>
      </c>
      <c r="T46" s="6">
        <v>589</v>
      </c>
      <c r="U46" s="6">
        <v>16</v>
      </c>
      <c r="V46" s="6">
        <v>10</v>
      </c>
      <c r="W46" s="6">
        <v>26</v>
      </c>
      <c r="X46" s="6">
        <v>449</v>
      </c>
      <c r="Y46" s="6">
        <v>458</v>
      </c>
      <c r="Z46" s="6">
        <v>907</v>
      </c>
    </row>
    <row r="47" spans="1:26" x14ac:dyDescent="0.45">
      <c r="A47" s="4">
        <v>383</v>
      </c>
      <c r="B47" s="5" t="s">
        <v>59</v>
      </c>
      <c r="C47" s="6">
        <v>1</v>
      </c>
      <c r="D47" s="6">
        <v>0</v>
      </c>
      <c r="E47" s="6">
        <v>1</v>
      </c>
      <c r="F47" s="6">
        <v>176</v>
      </c>
      <c r="G47" s="6">
        <v>196</v>
      </c>
      <c r="H47" s="6">
        <v>372</v>
      </c>
      <c r="I47" s="6">
        <v>42</v>
      </c>
      <c r="J47" s="6">
        <v>44</v>
      </c>
      <c r="K47" s="6">
        <v>86</v>
      </c>
      <c r="L47" s="6">
        <v>46</v>
      </c>
      <c r="M47" s="6">
        <v>51</v>
      </c>
      <c r="N47" s="6">
        <v>97</v>
      </c>
      <c r="O47" s="6">
        <v>1</v>
      </c>
      <c r="P47" s="6">
        <v>0</v>
      </c>
      <c r="Q47" s="6">
        <v>1</v>
      </c>
      <c r="R47" s="6">
        <v>205</v>
      </c>
      <c r="S47" s="6">
        <v>175</v>
      </c>
      <c r="T47" s="6">
        <v>380</v>
      </c>
      <c r="U47" s="6">
        <v>9</v>
      </c>
      <c r="V47" s="6">
        <v>14</v>
      </c>
      <c r="W47" s="6">
        <v>23</v>
      </c>
      <c r="X47" s="6">
        <v>480</v>
      </c>
      <c r="Y47" s="6">
        <v>480</v>
      </c>
      <c r="Z47" s="6">
        <v>960</v>
      </c>
    </row>
    <row r="48" spans="1:26" x14ac:dyDescent="0.45">
      <c r="A48" s="4">
        <v>384</v>
      </c>
      <c r="B48" s="5" t="s">
        <v>60</v>
      </c>
      <c r="C48" s="6">
        <v>2</v>
      </c>
      <c r="D48" s="6">
        <v>1</v>
      </c>
      <c r="E48" s="6">
        <v>3</v>
      </c>
      <c r="F48" s="6">
        <v>6</v>
      </c>
      <c r="G48" s="6">
        <v>10</v>
      </c>
      <c r="H48" s="6">
        <v>16</v>
      </c>
      <c r="I48" s="6">
        <v>41</v>
      </c>
      <c r="J48" s="6">
        <v>43</v>
      </c>
      <c r="K48" s="6">
        <v>84</v>
      </c>
      <c r="L48" s="6">
        <v>153</v>
      </c>
      <c r="M48" s="6">
        <v>171</v>
      </c>
      <c r="N48" s="6">
        <v>324</v>
      </c>
      <c r="O48" s="6">
        <v>0</v>
      </c>
      <c r="P48" s="6">
        <v>0</v>
      </c>
      <c r="Q48" s="6">
        <v>0</v>
      </c>
      <c r="R48" s="6">
        <v>30</v>
      </c>
      <c r="S48" s="6">
        <v>20</v>
      </c>
      <c r="T48" s="6">
        <v>50</v>
      </c>
      <c r="U48" s="6">
        <v>5</v>
      </c>
      <c r="V48" s="6">
        <v>8</v>
      </c>
      <c r="W48" s="6">
        <v>13</v>
      </c>
      <c r="X48" s="6">
        <v>237</v>
      </c>
      <c r="Y48" s="6">
        <v>253</v>
      </c>
      <c r="Z48" s="6">
        <v>490</v>
      </c>
    </row>
    <row r="49" spans="1:26" x14ac:dyDescent="0.45">
      <c r="A49" s="4">
        <v>385</v>
      </c>
      <c r="B49" s="5" t="s">
        <v>61</v>
      </c>
      <c r="C49" s="6">
        <v>2</v>
      </c>
      <c r="D49" s="6">
        <v>0</v>
      </c>
      <c r="E49" s="6">
        <v>2</v>
      </c>
      <c r="F49" s="6">
        <v>60</v>
      </c>
      <c r="G49" s="6">
        <v>62</v>
      </c>
      <c r="H49" s="6">
        <v>122</v>
      </c>
      <c r="I49" s="6">
        <v>60</v>
      </c>
      <c r="J49" s="6">
        <v>64</v>
      </c>
      <c r="K49" s="6">
        <v>124</v>
      </c>
      <c r="L49" s="6">
        <v>48</v>
      </c>
      <c r="M49" s="6">
        <v>46</v>
      </c>
      <c r="N49" s="6">
        <v>94</v>
      </c>
      <c r="O49" s="6">
        <v>1</v>
      </c>
      <c r="P49" s="6">
        <v>2</v>
      </c>
      <c r="Q49" s="6">
        <v>3</v>
      </c>
      <c r="R49" s="6">
        <v>118</v>
      </c>
      <c r="S49" s="6">
        <v>112</v>
      </c>
      <c r="T49" s="6">
        <v>230</v>
      </c>
      <c r="U49" s="6">
        <v>10</v>
      </c>
      <c r="V49" s="6">
        <v>13</v>
      </c>
      <c r="W49" s="6">
        <v>23</v>
      </c>
      <c r="X49" s="6">
        <v>299</v>
      </c>
      <c r="Y49" s="6">
        <v>299</v>
      </c>
      <c r="Z49" s="6">
        <v>598</v>
      </c>
    </row>
    <row r="50" spans="1:26" x14ac:dyDescent="0.45">
      <c r="A50" s="4">
        <v>386</v>
      </c>
      <c r="B50" s="5" t="s">
        <v>62</v>
      </c>
      <c r="C50" s="6">
        <v>1</v>
      </c>
      <c r="D50" s="6">
        <v>0</v>
      </c>
      <c r="E50" s="6">
        <v>1</v>
      </c>
      <c r="F50" s="6">
        <v>5</v>
      </c>
      <c r="G50" s="6">
        <v>18</v>
      </c>
      <c r="H50" s="6">
        <v>23</v>
      </c>
      <c r="I50" s="6">
        <v>25</v>
      </c>
      <c r="J50" s="6">
        <v>86</v>
      </c>
      <c r="K50" s="6">
        <v>111</v>
      </c>
      <c r="L50" s="6">
        <v>27</v>
      </c>
      <c r="M50" s="6">
        <v>136</v>
      </c>
      <c r="N50" s="6">
        <v>163</v>
      </c>
      <c r="O50" s="6">
        <v>0</v>
      </c>
      <c r="P50" s="6">
        <v>0</v>
      </c>
      <c r="Q50" s="6">
        <v>0</v>
      </c>
      <c r="R50" s="6">
        <v>4</v>
      </c>
      <c r="S50" s="6">
        <v>8</v>
      </c>
      <c r="T50" s="6">
        <v>12</v>
      </c>
      <c r="U50" s="6">
        <v>0</v>
      </c>
      <c r="V50" s="6">
        <v>2</v>
      </c>
      <c r="W50" s="6">
        <v>2</v>
      </c>
      <c r="X50" s="6">
        <v>62</v>
      </c>
      <c r="Y50" s="6">
        <v>250</v>
      </c>
      <c r="Z50" s="6">
        <v>312</v>
      </c>
    </row>
    <row r="51" spans="1:26" x14ac:dyDescent="0.45">
      <c r="A51" s="4">
        <v>392</v>
      </c>
      <c r="B51" s="5" t="s">
        <v>63</v>
      </c>
      <c r="C51" s="6">
        <v>1</v>
      </c>
      <c r="D51" s="6">
        <v>2</v>
      </c>
      <c r="E51" s="6">
        <v>3</v>
      </c>
      <c r="F51" s="6">
        <v>110</v>
      </c>
      <c r="G51" s="6">
        <v>123</v>
      </c>
      <c r="H51" s="6">
        <v>233</v>
      </c>
      <c r="I51" s="6">
        <v>20</v>
      </c>
      <c r="J51" s="6">
        <v>18</v>
      </c>
      <c r="K51" s="6">
        <v>38</v>
      </c>
      <c r="L51" s="6">
        <v>18</v>
      </c>
      <c r="M51" s="6">
        <v>22</v>
      </c>
      <c r="N51" s="6">
        <v>40</v>
      </c>
      <c r="O51" s="6">
        <v>0</v>
      </c>
      <c r="P51" s="6">
        <v>0</v>
      </c>
      <c r="Q51" s="6">
        <v>0</v>
      </c>
      <c r="R51" s="6">
        <v>152</v>
      </c>
      <c r="S51" s="6">
        <v>148</v>
      </c>
      <c r="T51" s="6">
        <v>300</v>
      </c>
      <c r="U51" s="6">
        <v>14</v>
      </c>
      <c r="V51" s="6">
        <v>17</v>
      </c>
      <c r="W51" s="6">
        <v>31</v>
      </c>
      <c r="X51" s="6">
        <v>315</v>
      </c>
      <c r="Y51" s="6">
        <v>330</v>
      </c>
      <c r="Z51" s="6">
        <v>645</v>
      </c>
    </row>
    <row r="52" spans="1:26" x14ac:dyDescent="0.45">
      <c r="A52" s="4">
        <v>394</v>
      </c>
      <c r="B52" s="5" t="s">
        <v>64</v>
      </c>
      <c r="C52" s="6">
        <v>0</v>
      </c>
      <c r="D52" s="6">
        <v>0</v>
      </c>
      <c r="E52" s="6">
        <v>0</v>
      </c>
      <c r="F52" s="6">
        <v>22</v>
      </c>
      <c r="G52" s="6">
        <v>24</v>
      </c>
      <c r="H52" s="6">
        <v>46</v>
      </c>
      <c r="I52" s="6">
        <v>86</v>
      </c>
      <c r="J52" s="6">
        <v>87</v>
      </c>
      <c r="K52" s="6">
        <v>173</v>
      </c>
      <c r="L52" s="6">
        <v>195</v>
      </c>
      <c r="M52" s="6">
        <v>191</v>
      </c>
      <c r="N52" s="6">
        <v>386</v>
      </c>
      <c r="O52" s="6">
        <v>0</v>
      </c>
      <c r="P52" s="6">
        <v>2</v>
      </c>
      <c r="Q52" s="6">
        <v>2</v>
      </c>
      <c r="R52" s="6">
        <v>242</v>
      </c>
      <c r="S52" s="6">
        <v>210</v>
      </c>
      <c r="T52" s="6">
        <v>452</v>
      </c>
      <c r="U52" s="6">
        <v>27</v>
      </c>
      <c r="V52" s="6">
        <v>22</v>
      </c>
      <c r="W52" s="6">
        <v>49</v>
      </c>
      <c r="X52" s="6">
        <v>572</v>
      </c>
      <c r="Y52" s="6">
        <v>536</v>
      </c>
      <c r="Z52" s="6">
        <v>1108</v>
      </c>
    </row>
    <row r="53" spans="1:26" x14ac:dyDescent="0.45">
      <c r="A53" s="4">
        <v>397</v>
      </c>
      <c r="B53" s="5" t="s">
        <v>65</v>
      </c>
      <c r="C53" s="6">
        <v>0</v>
      </c>
      <c r="D53" s="6">
        <v>1</v>
      </c>
      <c r="E53" s="6">
        <v>1</v>
      </c>
      <c r="F53" s="6">
        <v>30</v>
      </c>
      <c r="G53" s="6">
        <v>55</v>
      </c>
      <c r="H53" s="6">
        <v>85</v>
      </c>
      <c r="I53" s="6">
        <v>368</v>
      </c>
      <c r="J53" s="6">
        <v>337</v>
      </c>
      <c r="K53" s="6">
        <v>705</v>
      </c>
      <c r="L53" s="6">
        <v>330</v>
      </c>
      <c r="M53" s="6">
        <v>289</v>
      </c>
      <c r="N53" s="6">
        <v>619</v>
      </c>
      <c r="O53" s="6">
        <v>0</v>
      </c>
      <c r="P53" s="6">
        <v>1</v>
      </c>
      <c r="Q53" s="6">
        <v>1</v>
      </c>
      <c r="R53" s="6">
        <v>34</v>
      </c>
      <c r="S53" s="6">
        <v>20</v>
      </c>
      <c r="T53" s="6">
        <v>54</v>
      </c>
      <c r="U53" s="6">
        <v>19</v>
      </c>
      <c r="V53" s="6">
        <v>14</v>
      </c>
      <c r="W53" s="6">
        <v>33</v>
      </c>
      <c r="X53" s="6">
        <v>781</v>
      </c>
      <c r="Y53" s="6">
        <v>717</v>
      </c>
      <c r="Z53" s="6">
        <v>1498</v>
      </c>
    </row>
    <row r="54" spans="1:26" x14ac:dyDescent="0.45">
      <c r="A54" s="4">
        <v>398</v>
      </c>
      <c r="B54" s="5" t="s">
        <v>66</v>
      </c>
      <c r="C54" s="6">
        <v>0</v>
      </c>
      <c r="D54" s="6">
        <v>0</v>
      </c>
      <c r="E54" s="6">
        <v>0</v>
      </c>
      <c r="F54" s="6">
        <v>4</v>
      </c>
      <c r="G54" s="6">
        <v>3</v>
      </c>
      <c r="H54" s="6">
        <v>7</v>
      </c>
      <c r="I54" s="6">
        <v>86</v>
      </c>
      <c r="J54" s="6">
        <v>75</v>
      </c>
      <c r="K54" s="6">
        <v>161</v>
      </c>
      <c r="L54" s="6">
        <v>130</v>
      </c>
      <c r="M54" s="6">
        <v>140</v>
      </c>
      <c r="N54" s="6">
        <v>270</v>
      </c>
      <c r="O54" s="6">
        <v>1</v>
      </c>
      <c r="P54" s="6">
        <v>0</v>
      </c>
      <c r="Q54" s="6">
        <v>1</v>
      </c>
      <c r="R54" s="6">
        <v>22</v>
      </c>
      <c r="S54" s="6">
        <v>14</v>
      </c>
      <c r="T54" s="6">
        <v>36</v>
      </c>
      <c r="U54" s="6">
        <v>8</v>
      </c>
      <c r="V54" s="6">
        <v>14</v>
      </c>
      <c r="W54" s="6">
        <v>22</v>
      </c>
      <c r="X54" s="6">
        <v>251</v>
      </c>
      <c r="Y54" s="6">
        <v>246</v>
      </c>
      <c r="Z54" s="6">
        <v>497</v>
      </c>
    </row>
    <row r="55" spans="1:26" x14ac:dyDescent="0.45">
      <c r="A55" s="4">
        <v>399</v>
      </c>
      <c r="B55" s="5" t="s">
        <v>67</v>
      </c>
      <c r="C55" s="6">
        <v>3</v>
      </c>
      <c r="D55" s="6">
        <v>1</v>
      </c>
      <c r="E55" s="6">
        <v>4</v>
      </c>
      <c r="F55" s="6">
        <v>12</v>
      </c>
      <c r="G55" s="6">
        <v>26</v>
      </c>
      <c r="H55" s="6">
        <v>38</v>
      </c>
      <c r="I55" s="6">
        <v>176</v>
      </c>
      <c r="J55" s="6">
        <v>156</v>
      </c>
      <c r="K55" s="6">
        <v>332</v>
      </c>
      <c r="L55" s="6">
        <v>174</v>
      </c>
      <c r="M55" s="6">
        <v>142</v>
      </c>
      <c r="N55" s="6">
        <v>316</v>
      </c>
      <c r="O55" s="6">
        <v>1</v>
      </c>
      <c r="P55" s="6">
        <v>1</v>
      </c>
      <c r="Q55" s="6">
        <v>2</v>
      </c>
      <c r="R55" s="6">
        <v>311</v>
      </c>
      <c r="S55" s="6">
        <v>304</v>
      </c>
      <c r="T55" s="6">
        <v>615</v>
      </c>
      <c r="U55" s="6">
        <v>16</v>
      </c>
      <c r="V55" s="6">
        <v>13</v>
      </c>
      <c r="W55" s="6">
        <v>29</v>
      </c>
      <c r="X55" s="6">
        <v>693</v>
      </c>
      <c r="Y55" s="6">
        <v>643</v>
      </c>
      <c r="Z55" s="6">
        <v>1336</v>
      </c>
    </row>
    <row r="56" spans="1:26" x14ac:dyDescent="0.45">
      <c r="A56" s="4">
        <v>404</v>
      </c>
      <c r="B56" s="5" t="s">
        <v>68</v>
      </c>
      <c r="C56" s="6">
        <v>0</v>
      </c>
      <c r="D56" s="6">
        <v>0</v>
      </c>
      <c r="E56" s="6">
        <v>0</v>
      </c>
      <c r="F56" s="6">
        <v>6</v>
      </c>
      <c r="G56" s="6">
        <v>15</v>
      </c>
      <c r="H56" s="6">
        <v>21</v>
      </c>
      <c r="I56" s="6">
        <v>18</v>
      </c>
      <c r="J56" s="6">
        <v>23</v>
      </c>
      <c r="K56" s="6">
        <v>41</v>
      </c>
      <c r="L56" s="6">
        <v>17</v>
      </c>
      <c r="M56" s="6">
        <v>28</v>
      </c>
      <c r="N56" s="6">
        <v>45</v>
      </c>
      <c r="O56" s="6">
        <v>0</v>
      </c>
      <c r="P56" s="6">
        <v>0</v>
      </c>
      <c r="Q56" s="6">
        <v>0</v>
      </c>
      <c r="R56" s="6">
        <v>31</v>
      </c>
      <c r="S56" s="6">
        <v>30</v>
      </c>
      <c r="T56" s="6">
        <v>61</v>
      </c>
      <c r="U56" s="6">
        <v>1</v>
      </c>
      <c r="V56" s="6">
        <v>5</v>
      </c>
      <c r="W56" s="6">
        <v>6</v>
      </c>
      <c r="X56" s="6">
        <v>73</v>
      </c>
      <c r="Y56" s="6">
        <v>101</v>
      </c>
      <c r="Z56" s="6">
        <v>174</v>
      </c>
    </row>
    <row r="57" spans="1:26" x14ac:dyDescent="0.45">
      <c r="A57" s="4">
        <v>405</v>
      </c>
      <c r="B57" s="5" t="s">
        <v>69</v>
      </c>
      <c r="C57" s="6">
        <v>1</v>
      </c>
      <c r="D57" s="6">
        <v>1</v>
      </c>
      <c r="E57" s="6">
        <v>2</v>
      </c>
      <c r="F57" s="6">
        <v>24</v>
      </c>
      <c r="G57" s="6">
        <v>28</v>
      </c>
      <c r="H57" s="6">
        <v>52</v>
      </c>
      <c r="I57" s="6">
        <v>273</v>
      </c>
      <c r="J57" s="6">
        <v>249</v>
      </c>
      <c r="K57" s="6">
        <v>522</v>
      </c>
      <c r="L57" s="6">
        <v>475</v>
      </c>
      <c r="M57" s="6">
        <v>409</v>
      </c>
      <c r="N57" s="6">
        <v>884</v>
      </c>
      <c r="O57" s="6">
        <v>1</v>
      </c>
      <c r="P57" s="6">
        <v>0</v>
      </c>
      <c r="Q57" s="6">
        <v>1</v>
      </c>
      <c r="R57" s="6">
        <v>16</v>
      </c>
      <c r="S57" s="6">
        <v>6</v>
      </c>
      <c r="T57" s="6">
        <v>22</v>
      </c>
      <c r="U57" s="6">
        <v>5</v>
      </c>
      <c r="V57" s="6">
        <v>3</v>
      </c>
      <c r="W57" s="6">
        <v>8</v>
      </c>
      <c r="X57" s="6">
        <v>795</v>
      </c>
      <c r="Y57" s="6">
        <v>696</v>
      </c>
      <c r="Z57" s="6">
        <v>1491</v>
      </c>
    </row>
    <row r="58" spans="1:26" x14ac:dyDescent="0.45">
      <c r="A58" s="4">
        <v>406</v>
      </c>
      <c r="B58" s="5" t="s">
        <v>70</v>
      </c>
      <c r="C58" s="6">
        <v>0</v>
      </c>
      <c r="D58" s="6">
        <v>0</v>
      </c>
      <c r="E58" s="6">
        <v>0</v>
      </c>
      <c r="F58" s="6">
        <v>114</v>
      </c>
      <c r="G58" s="6">
        <v>101</v>
      </c>
      <c r="H58" s="6">
        <v>215</v>
      </c>
      <c r="I58" s="6">
        <v>29</v>
      </c>
      <c r="J58" s="6">
        <v>44</v>
      </c>
      <c r="K58" s="6">
        <v>73</v>
      </c>
      <c r="L58" s="6">
        <v>30</v>
      </c>
      <c r="M58" s="6">
        <v>34</v>
      </c>
      <c r="N58" s="6">
        <v>64</v>
      </c>
      <c r="O58" s="6">
        <v>0</v>
      </c>
      <c r="P58" s="6">
        <v>1</v>
      </c>
      <c r="Q58" s="6">
        <v>1</v>
      </c>
      <c r="R58" s="6">
        <v>170</v>
      </c>
      <c r="S58" s="6">
        <v>153</v>
      </c>
      <c r="T58" s="6">
        <v>323</v>
      </c>
      <c r="U58" s="6">
        <v>11</v>
      </c>
      <c r="V58" s="6">
        <v>16</v>
      </c>
      <c r="W58" s="6">
        <v>27</v>
      </c>
      <c r="X58" s="6">
        <v>354</v>
      </c>
      <c r="Y58" s="6">
        <v>349</v>
      </c>
      <c r="Z58" s="6">
        <v>703</v>
      </c>
    </row>
    <row r="59" spans="1:26" x14ac:dyDescent="0.45">
      <c r="A59" s="4">
        <v>408</v>
      </c>
      <c r="B59" s="5" t="s">
        <v>71</v>
      </c>
      <c r="C59" s="6">
        <v>0</v>
      </c>
      <c r="D59" s="6">
        <v>0</v>
      </c>
      <c r="E59" s="6">
        <v>0</v>
      </c>
      <c r="F59" s="6">
        <v>19</v>
      </c>
      <c r="G59" s="6">
        <v>35</v>
      </c>
      <c r="H59" s="6">
        <v>54</v>
      </c>
      <c r="I59" s="6">
        <v>152</v>
      </c>
      <c r="J59" s="6">
        <v>152</v>
      </c>
      <c r="K59" s="6">
        <v>304</v>
      </c>
      <c r="L59" s="6">
        <v>127</v>
      </c>
      <c r="M59" s="6">
        <v>108</v>
      </c>
      <c r="N59" s="6">
        <v>235</v>
      </c>
      <c r="O59" s="6">
        <v>0</v>
      </c>
      <c r="P59" s="6">
        <v>0</v>
      </c>
      <c r="Q59" s="6">
        <v>0</v>
      </c>
      <c r="R59" s="6">
        <v>11</v>
      </c>
      <c r="S59" s="6">
        <v>8</v>
      </c>
      <c r="T59" s="6">
        <v>19</v>
      </c>
      <c r="U59" s="6">
        <v>9</v>
      </c>
      <c r="V59" s="6">
        <v>11</v>
      </c>
      <c r="W59" s="6">
        <v>20</v>
      </c>
      <c r="X59" s="6">
        <v>318</v>
      </c>
      <c r="Y59" s="6">
        <v>314</v>
      </c>
      <c r="Z59" s="6">
        <v>632</v>
      </c>
    </row>
    <row r="60" spans="1:26" x14ac:dyDescent="0.45">
      <c r="A60" s="4">
        <v>409</v>
      </c>
      <c r="B60" s="5" t="s">
        <v>72</v>
      </c>
      <c r="C60" s="6">
        <v>2</v>
      </c>
      <c r="D60" s="6">
        <v>1</v>
      </c>
      <c r="E60" s="6">
        <v>3</v>
      </c>
      <c r="F60" s="6">
        <v>7</v>
      </c>
      <c r="G60" s="6">
        <v>3</v>
      </c>
      <c r="H60" s="6">
        <v>10</v>
      </c>
      <c r="I60" s="6">
        <v>21</v>
      </c>
      <c r="J60" s="6">
        <v>17</v>
      </c>
      <c r="K60" s="6">
        <v>38</v>
      </c>
      <c r="L60" s="6">
        <v>127</v>
      </c>
      <c r="M60" s="6">
        <v>118</v>
      </c>
      <c r="N60" s="6">
        <v>245</v>
      </c>
      <c r="O60" s="6">
        <v>1</v>
      </c>
      <c r="P60" s="6">
        <v>0</v>
      </c>
      <c r="Q60" s="6">
        <v>1</v>
      </c>
      <c r="R60" s="6">
        <v>12</v>
      </c>
      <c r="S60" s="6">
        <v>8</v>
      </c>
      <c r="T60" s="6">
        <v>20</v>
      </c>
      <c r="U60" s="6">
        <v>8</v>
      </c>
      <c r="V60" s="6">
        <v>10</v>
      </c>
      <c r="W60" s="6">
        <v>18</v>
      </c>
      <c r="X60" s="6">
        <v>178</v>
      </c>
      <c r="Y60" s="6">
        <v>157</v>
      </c>
      <c r="Z60" s="6">
        <v>335</v>
      </c>
    </row>
    <row r="61" spans="1:26" x14ac:dyDescent="0.45">
      <c r="A61" s="4">
        <v>410</v>
      </c>
      <c r="B61" s="5" t="s">
        <v>73</v>
      </c>
      <c r="C61" s="6">
        <v>0</v>
      </c>
      <c r="D61" s="6">
        <v>0</v>
      </c>
      <c r="E61" s="6">
        <v>0</v>
      </c>
      <c r="F61" s="6">
        <v>15</v>
      </c>
      <c r="G61" s="6">
        <v>23</v>
      </c>
      <c r="H61" s="6">
        <v>38</v>
      </c>
      <c r="I61" s="6">
        <v>130</v>
      </c>
      <c r="J61" s="6">
        <v>136</v>
      </c>
      <c r="K61" s="6">
        <v>266</v>
      </c>
      <c r="L61" s="6">
        <v>112</v>
      </c>
      <c r="M61" s="6">
        <v>109</v>
      </c>
      <c r="N61" s="6">
        <v>221</v>
      </c>
      <c r="O61" s="6">
        <v>2</v>
      </c>
      <c r="P61" s="6">
        <v>2</v>
      </c>
      <c r="Q61" s="6">
        <v>4</v>
      </c>
      <c r="R61" s="6">
        <v>4</v>
      </c>
      <c r="S61" s="6">
        <v>5</v>
      </c>
      <c r="T61" s="6">
        <v>9</v>
      </c>
      <c r="U61" s="6">
        <v>4</v>
      </c>
      <c r="V61" s="6">
        <v>4</v>
      </c>
      <c r="W61" s="6">
        <v>8</v>
      </c>
      <c r="X61" s="6">
        <v>267</v>
      </c>
      <c r="Y61" s="6">
        <v>279</v>
      </c>
      <c r="Z61" s="6">
        <v>546</v>
      </c>
    </row>
    <row r="62" spans="1:26" x14ac:dyDescent="0.45">
      <c r="A62" s="4">
        <v>411</v>
      </c>
      <c r="B62" s="5" t="s">
        <v>74</v>
      </c>
      <c r="C62" s="6">
        <v>1</v>
      </c>
      <c r="D62" s="6">
        <v>0</v>
      </c>
      <c r="E62" s="6">
        <v>1</v>
      </c>
      <c r="F62" s="6">
        <v>12</v>
      </c>
      <c r="G62" s="6">
        <v>12</v>
      </c>
      <c r="H62" s="6">
        <v>24</v>
      </c>
      <c r="I62" s="6">
        <v>26</v>
      </c>
      <c r="J62" s="6">
        <v>23</v>
      </c>
      <c r="K62" s="6">
        <v>49</v>
      </c>
      <c r="L62" s="6">
        <v>116</v>
      </c>
      <c r="M62" s="6">
        <v>90</v>
      </c>
      <c r="N62" s="6">
        <v>206</v>
      </c>
      <c r="O62" s="6">
        <v>0</v>
      </c>
      <c r="P62" s="6">
        <v>0</v>
      </c>
      <c r="Q62" s="6">
        <v>0</v>
      </c>
      <c r="R62" s="6">
        <v>97</v>
      </c>
      <c r="S62" s="6">
        <v>71</v>
      </c>
      <c r="T62" s="6">
        <v>168</v>
      </c>
      <c r="U62" s="6">
        <v>19</v>
      </c>
      <c r="V62" s="6">
        <v>16</v>
      </c>
      <c r="W62" s="6">
        <v>35</v>
      </c>
      <c r="X62" s="6">
        <v>271</v>
      </c>
      <c r="Y62" s="6">
        <v>212</v>
      </c>
      <c r="Z62" s="6">
        <v>483</v>
      </c>
    </row>
    <row r="63" spans="1:26" x14ac:dyDescent="0.45">
      <c r="A63" s="4">
        <v>412</v>
      </c>
      <c r="B63" s="5" t="s">
        <v>75</v>
      </c>
      <c r="C63" s="6">
        <v>0</v>
      </c>
      <c r="D63" s="6">
        <v>0</v>
      </c>
      <c r="E63" s="6">
        <v>0</v>
      </c>
      <c r="F63" s="6">
        <v>3</v>
      </c>
      <c r="G63" s="6">
        <v>6</v>
      </c>
      <c r="H63" s="6">
        <v>9</v>
      </c>
      <c r="I63" s="6">
        <v>258</v>
      </c>
      <c r="J63" s="6">
        <v>256</v>
      </c>
      <c r="K63" s="6">
        <v>514</v>
      </c>
      <c r="L63" s="6">
        <v>136</v>
      </c>
      <c r="M63" s="6">
        <v>127</v>
      </c>
      <c r="N63" s="6">
        <v>263</v>
      </c>
      <c r="O63" s="6">
        <v>1</v>
      </c>
      <c r="P63" s="6">
        <v>1</v>
      </c>
      <c r="Q63" s="6">
        <v>2</v>
      </c>
      <c r="R63" s="6">
        <v>4</v>
      </c>
      <c r="S63" s="6">
        <v>1</v>
      </c>
      <c r="T63" s="6">
        <v>5</v>
      </c>
      <c r="U63" s="6">
        <v>4</v>
      </c>
      <c r="V63" s="6">
        <v>7</v>
      </c>
      <c r="W63" s="6">
        <v>11</v>
      </c>
      <c r="X63" s="6">
        <v>406</v>
      </c>
      <c r="Y63" s="6">
        <v>398</v>
      </c>
      <c r="Z63" s="6">
        <v>804</v>
      </c>
    </row>
    <row r="64" spans="1:26" x14ac:dyDescent="0.45">
      <c r="A64" s="4">
        <v>413</v>
      </c>
      <c r="B64" s="5" t="s">
        <v>76</v>
      </c>
      <c r="C64" s="6">
        <v>0</v>
      </c>
      <c r="D64" s="6">
        <v>0</v>
      </c>
      <c r="E64" s="6">
        <v>0</v>
      </c>
      <c r="F64" s="6">
        <v>5</v>
      </c>
      <c r="G64" s="6">
        <v>6</v>
      </c>
      <c r="H64" s="6">
        <v>11</v>
      </c>
      <c r="I64" s="6">
        <v>16</v>
      </c>
      <c r="J64" s="6">
        <v>14</v>
      </c>
      <c r="K64" s="6">
        <v>30</v>
      </c>
      <c r="L64" s="6">
        <v>44</v>
      </c>
      <c r="M64" s="6">
        <v>74</v>
      </c>
      <c r="N64" s="6">
        <v>118</v>
      </c>
      <c r="O64" s="6">
        <v>0</v>
      </c>
      <c r="P64" s="6">
        <v>0</v>
      </c>
      <c r="Q64" s="6">
        <v>0</v>
      </c>
      <c r="R64" s="6">
        <v>55</v>
      </c>
      <c r="S64" s="6">
        <v>39</v>
      </c>
      <c r="T64" s="6">
        <v>94</v>
      </c>
      <c r="U64" s="6">
        <v>3</v>
      </c>
      <c r="V64" s="6">
        <v>8</v>
      </c>
      <c r="W64" s="6">
        <v>11</v>
      </c>
      <c r="X64" s="6">
        <v>123</v>
      </c>
      <c r="Y64" s="6">
        <v>141</v>
      </c>
      <c r="Z64" s="6">
        <v>264</v>
      </c>
    </row>
    <row r="65" spans="1:26" x14ac:dyDescent="0.45">
      <c r="A65" s="4">
        <v>414</v>
      </c>
      <c r="B65" s="5" t="s">
        <v>77</v>
      </c>
      <c r="C65" s="6">
        <v>1</v>
      </c>
      <c r="D65" s="6">
        <v>1</v>
      </c>
      <c r="E65" s="6">
        <v>2</v>
      </c>
      <c r="F65" s="6">
        <v>3</v>
      </c>
      <c r="G65" s="6">
        <v>0</v>
      </c>
      <c r="H65" s="6">
        <v>3</v>
      </c>
      <c r="I65" s="6">
        <v>68</v>
      </c>
      <c r="J65" s="6">
        <v>70</v>
      </c>
      <c r="K65" s="6">
        <v>138</v>
      </c>
      <c r="L65" s="6">
        <v>83</v>
      </c>
      <c r="M65" s="6">
        <v>70</v>
      </c>
      <c r="N65" s="6">
        <v>153</v>
      </c>
      <c r="O65" s="6">
        <v>0</v>
      </c>
      <c r="P65" s="6">
        <v>0</v>
      </c>
      <c r="Q65" s="6">
        <v>0</v>
      </c>
      <c r="R65" s="6">
        <v>10</v>
      </c>
      <c r="S65" s="6">
        <v>4</v>
      </c>
      <c r="T65" s="6">
        <v>14</v>
      </c>
      <c r="U65" s="6">
        <v>3</v>
      </c>
      <c r="V65" s="6">
        <v>6</v>
      </c>
      <c r="W65" s="6">
        <v>9</v>
      </c>
      <c r="X65" s="6">
        <v>168</v>
      </c>
      <c r="Y65" s="6">
        <v>151</v>
      </c>
      <c r="Z65" s="6">
        <v>319</v>
      </c>
    </row>
    <row r="66" spans="1:26" x14ac:dyDescent="0.45">
      <c r="A66" s="4">
        <v>415</v>
      </c>
      <c r="B66" s="5" t="s">
        <v>78</v>
      </c>
      <c r="C66" s="6">
        <v>5</v>
      </c>
      <c r="D66" s="6">
        <v>1</v>
      </c>
      <c r="E66" s="6">
        <v>6</v>
      </c>
      <c r="F66" s="6">
        <v>34</v>
      </c>
      <c r="G66" s="6">
        <v>26</v>
      </c>
      <c r="H66" s="6">
        <v>60</v>
      </c>
      <c r="I66" s="6">
        <v>152</v>
      </c>
      <c r="J66" s="6">
        <v>151</v>
      </c>
      <c r="K66" s="6">
        <v>303</v>
      </c>
      <c r="L66" s="6">
        <v>420</v>
      </c>
      <c r="M66" s="6">
        <v>400</v>
      </c>
      <c r="N66" s="6">
        <v>820</v>
      </c>
      <c r="O66" s="6">
        <v>0</v>
      </c>
      <c r="P66" s="6">
        <v>0</v>
      </c>
      <c r="Q66" s="6">
        <v>0</v>
      </c>
      <c r="R66" s="6">
        <v>255</v>
      </c>
      <c r="S66" s="6">
        <v>235</v>
      </c>
      <c r="T66" s="6">
        <v>490</v>
      </c>
      <c r="U66" s="6">
        <v>32</v>
      </c>
      <c r="V66" s="6">
        <v>44</v>
      </c>
      <c r="W66" s="6">
        <v>76</v>
      </c>
      <c r="X66" s="6">
        <v>898</v>
      </c>
      <c r="Y66" s="6">
        <v>857</v>
      </c>
      <c r="Z66" s="6">
        <v>1755</v>
      </c>
    </row>
    <row r="67" spans="1:26" x14ac:dyDescent="0.45">
      <c r="A67" s="4">
        <v>416</v>
      </c>
      <c r="B67" s="5" t="s">
        <v>79</v>
      </c>
      <c r="C67" s="6">
        <v>0</v>
      </c>
      <c r="D67" s="6">
        <v>2</v>
      </c>
      <c r="E67" s="6">
        <v>2</v>
      </c>
      <c r="F67" s="6">
        <v>19</v>
      </c>
      <c r="G67" s="6">
        <v>15</v>
      </c>
      <c r="H67" s="6">
        <v>34</v>
      </c>
      <c r="I67" s="6">
        <v>69</v>
      </c>
      <c r="J67" s="6">
        <v>67</v>
      </c>
      <c r="K67" s="6">
        <v>136</v>
      </c>
      <c r="L67" s="6">
        <v>175</v>
      </c>
      <c r="M67" s="6">
        <v>178</v>
      </c>
      <c r="N67" s="6">
        <v>353</v>
      </c>
      <c r="O67" s="6">
        <v>0</v>
      </c>
      <c r="P67" s="6">
        <v>0</v>
      </c>
      <c r="Q67" s="6">
        <v>0</v>
      </c>
      <c r="R67" s="6">
        <v>4</v>
      </c>
      <c r="S67" s="6">
        <v>10</v>
      </c>
      <c r="T67" s="6">
        <v>14</v>
      </c>
      <c r="U67" s="6">
        <v>5</v>
      </c>
      <c r="V67" s="6">
        <v>8</v>
      </c>
      <c r="W67" s="6">
        <v>13</v>
      </c>
      <c r="X67" s="6">
        <v>272</v>
      </c>
      <c r="Y67" s="6">
        <v>280</v>
      </c>
      <c r="Z67" s="6">
        <v>552</v>
      </c>
    </row>
    <row r="68" spans="1:26" x14ac:dyDescent="0.45">
      <c r="A68" s="4">
        <v>418</v>
      </c>
      <c r="B68" s="5" t="s">
        <v>80</v>
      </c>
      <c r="C68" s="6">
        <v>1</v>
      </c>
      <c r="D68" s="6">
        <v>0</v>
      </c>
      <c r="E68" s="6">
        <v>1</v>
      </c>
      <c r="F68" s="6">
        <v>5</v>
      </c>
      <c r="G68" s="6">
        <v>13</v>
      </c>
      <c r="H68" s="6">
        <v>18</v>
      </c>
      <c r="I68" s="6">
        <v>27</v>
      </c>
      <c r="J68" s="6">
        <v>25</v>
      </c>
      <c r="K68" s="6">
        <v>52</v>
      </c>
      <c r="L68" s="6">
        <v>108</v>
      </c>
      <c r="M68" s="6">
        <v>119</v>
      </c>
      <c r="N68" s="6">
        <v>227</v>
      </c>
      <c r="O68" s="6">
        <v>1</v>
      </c>
      <c r="P68" s="6">
        <v>1</v>
      </c>
      <c r="Q68" s="6">
        <v>2</v>
      </c>
      <c r="R68" s="6">
        <v>38</v>
      </c>
      <c r="S68" s="6">
        <v>29</v>
      </c>
      <c r="T68" s="6">
        <v>67</v>
      </c>
      <c r="U68" s="6">
        <v>10</v>
      </c>
      <c r="V68" s="6">
        <v>7</v>
      </c>
      <c r="W68" s="6">
        <v>17</v>
      </c>
      <c r="X68" s="6">
        <v>190</v>
      </c>
      <c r="Y68" s="6">
        <v>194</v>
      </c>
      <c r="Z68" s="6">
        <v>384</v>
      </c>
    </row>
    <row r="69" spans="1:26" x14ac:dyDescent="0.45">
      <c r="A69" s="4">
        <v>420</v>
      </c>
      <c r="B69" s="5" t="s">
        <v>81</v>
      </c>
      <c r="C69" s="6">
        <v>0</v>
      </c>
      <c r="D69" s="6">
        <v>0</v>
      </c>
      <c r="E69" s="6">
        <v>0</v>
      </c>
      <c r="F69" s="6">
        <v>8</v>
      </c>
      <c r="G69" s="6">
        <v>10</v>
      </c>
      <c r="H69" s="6">
        <v>18</v>
      </c>
      <c r="I69" s="6">
        <v>73</v>
      </c>
      <c r="J69" s="6">
        <v>75</v>
      </c>
      <c r="K69" s="6">
        <v>148</v>
      </c>
      <c r="L69" s="6">
        <v>42</v>
      </c>
      <c r="M69" s="6">
        <v>43</v>
      </c>
      <c r="N69" s="6">
        <v>85</v>
      </c>
      <c r="O69" s="6">
        <v>0</v>
      </c>
      <c r="P69" s="6">
        <v>1</v>
      </c>
      <c r="Q69" s="6">
        <v>1</v>
      </c>
      <c r="R69" s="6">
        <v>213</v>
      </c>
      <c r="S69" s="6">
        <v>239</v>
      </c>
      <c r="T69" s="6">
        <v>452</v>
      </c>
      <c r="U69" s="6">
        <v>17</v>
      </c>
      <c r="V69" s="6">
        <v>13</v>
      </c>
      <c r="W69" s="6">
        <v>30</v>
      </c>
      <c r="X69" s="6">
        <v>353</v>
      </c>
      <c r="Y69" s="6">
        <v>381</v>
      </c>
      <c r="Z69" s="6">
        <v>734</v>
      </c>
    </row>
    <row r="70" spans="1:26" x14ac:dyDescent="0.45">
      <c r="A70" s="4">
        <v>422</v>
      </c>
      <c r="B70" s="5" t="s">
        <v>82</v>
      </c>
      <c r="C70" s="6">
        <v>0</v>
      </c>
      <c r="D70" s="6">
        <v>1</v>
      </c>
      <c r="E70" s="6">
        <v>1</v>
      </c>
      <c r="F70" s="6">
        <v>5</v>
      </c>
      <c r="G70" s="6">
        <v>9</v>
      </c>
      <c r="H70" s="6">
        <v>14</v>
      </c>
      <c r="I70" s="6">
        <v>291</v>
      </c>
      <c r="J70" s="6">
        <v>288</v>
      </c>
      <c r="K70" s="6">
        <v>579</v>
      </c>
      <c r="L70" s="6">
        <v>48</v>
      </c>
      <c r="M70" s="6">
        <v>59</v>
      </c>
      <c r="N70" s="6">
        <v>107</v>
      </c>
      <c r="O70" s="6">
        <v>0</v>
      </c>
      <c r="P70" s="6">
        <v>0</v>
      </c>
      <c r="Q70" s="6">
        <v>0</v>
      </c>
      <c r="R70" s="6">
        <v>41</v>
      </c>
      <c r="S70" s="6">
        <v>42</v>
      </c>
      <c r="T70" s="6">
        <v>83</v>
      </c>
      <c r="U70" s="6">
        <v>4</v>
      </c>
      <c r="V70" s="6">
        <v>4</v>
      </c>
      <c r="W70" s="6">
        <v>8</v>
      </c>
      <c r="X70" s="6">
        <v>389</v>
      </c>
      <c r="Y70" s="6">
        <v>403</v>
      </c>
      <c r="Z70" s="6">
        <v>792</v>
      </c>
    </row>
    <row r="71" spans="1:26" x14ac:dyDescent="0.45">
      <c r="A71" s="4">
        <v>424</v>
      </c>
      <c r="B71" s="5" t="s">
        <v>83</v>
      </c>
      <c r="C71" s="6">
        <v>1</v>
      </c>
      <c r="D71" s="6">
        <v>0</v>
      </c>
      <c r="E71" s="6">
        <v>1</v>
      </c>
      <c r="F71" s="6">
        <v>84</v>
      </c>
      <c r="G71" s="6">
        <v>79</v>
      </c>
      <c r="H71" s="6">
        <v>163</v>
      </c>
      <c r="I71" s="6">
        <v>208</v>
      </c>
      <c r="J71" s="6">
        <v>198</v>
      </c>
      <c r="K71" s="6">
        <v>406</v>
      </c>
      <c r="L71" s="6">
        <v>127</v>
      </c>
      <c r="M71" s="6">
        <v>139</v>
      </c>
      <c r="N71" s="6">
        <v>266</v>
      </c>
      <c r="O71" s="6">
        <v>0</v>
      </c>
      <c r="P71" s="6">
        <v>0</v>
      </c>
      <c r="Q71" s="6">
        <v>0</v>
      </c>
      <c r="R71" s="6">
        <v>36</v>
      </c>
      <c r="S71" s="6">
        <v>38</v>
      </c>
      <c r="T71" s="6">
        <v>74</v>
      </c>
      <c r="U71" s="6">
        <v>6</v>
      </c>
      <c r="V71" s="6">
        <v>3</v>
      </c>
      <c r="W71" s="6">
        <v>9</v>
      </c>
      <c r="X71" s="6">
        <v>462</v>
      </c>
      <c r="Y71" s="6">
        <v>457</v>
      </c>
      <c r="Z71" s="6">
        <v>919</v>
      </c>
    </row>
    <row r="72" spans="1:26" x14ac:dyDescent="0.45">
      <c r="A72" s="4">
        <v>426</v>
      </c>
      <c r="B72" s="5" t="s">
        <v>84</v>
      </c>
      <c r="C72" s="6">
        <v>3</v>
      </c>
      <c r="D72" s="6">
        <v>7</v>
      </c>
      <c r="E72" s="6">
        <v>10</v>
      </c>
      <c r="F72" s="6">
        <v>57</v>
      </c>
      <c r="G72" s="6">
        <v>57</v>
      </c>
      <c r="H72" s="6">
        <v>114</v>
      </c>
      <c r="I72" s="6">
        <v>396</v>
      </c>
      <c r="J72" s="6">
        <v>376</v>
      </c>
      <c r="K72" s="6">
        <v>772</v>
      </c>
      <c r="L72" s="6">
        <v>342</v>
      </c>
      <c r="M72" s="6">
        <v>300</v>
      </c>
      <c r="N72" s="6">
        <v>642</v>
      </c>
      <c r="O72" s="6">
        <v>3</v>
      </c>
      <c r="P72" s="6">
        <v>1</v>
      </c>
      <c r="Q72" s="6">
        <v>4</v>
      </c>
      <c r="R72" s="6">
        <v>249</v>
      </c>
      <c r="S72" s="6">
        <v>233</v>
      </c>
      <c r="T72" s="6">
        <v>482</v>
      </c>
      <c r="U72" s="6">
        <v>32</v>
      </c>
      <c r="V72" s="6">
        <v>27</v>
      </c>
      <c r="W72" s="6">
        <v>59</v>
      </c>
      <c r="X72" s="6">
        <v>1082</v>
      </c>
      <c r="Y72" s="6">
        <v>1001</v>
      </c>
      <c r="Z72" s="6">
        <v>2083</v>
      </c>
    </row>
    <row r="73" spans="1:26" x14ac:dyDescent="0.45">
      <c r="A73" s="4">
        <v>428</v>
      </c>
      <c r="B73" s="5" t="s">
        <v>85</v>
      </c>
      <c r="C73" s="6">
        <v>1</v>
      </c>
      <c r="D73" s="6">
        <v>0</v>
      </c>
      <c r="E73" s="6">
        <v>1</v>
      </c>
      <c r="F73" s="6">
        <v>6</v>
      </c>
      <c r="G73" s="6">
        <v>4</v>
      </c>
      <c r="H73" s="6">
        <v>10</v>
      </c>
      <c r="I73" s="6">
        <v>109</v>
      </c>
      <c r="J73" s="6">
        <v>101</v>
      </c>
      <c r="K73" s="6">
        <v>210</v>
      </c>
      <c r="L73" s="6">
        <v>210</v>
      </c>
      <c r="M73" s="6">
        <v>209</v>
      </c>
      <c r="N73" s="6">
        <v>419</v>
      </c>
      <c r="O73" s="6">
        <v>2</v>
      </c>
      <c r="P73" s="6">
        <v>1</v>
      </c>
      <c r="Q73" s="6">
        <v>3</v>
      </c>
      <c r="R73" s="6">
        <v>15</v>
      </c>
      <c r="S73" s="6">
        <v>13</v>
      </c>
      <c r="T73" s="6">
        <v>28</v>
      </c>
      <c r="U73" s="6">
        <v>7</v>
      </c>
      <c r="V73" s="6">
        <v>3</v>
      </c>
      <c r="W73" s="6">
        <v>10</v>
      </c>
      <c r="X73" s="6">
        <v>350</v>
      </c>
      <c r="Y73" s="6">
        <v>331</v>
      </c>
      <c r="Z73" s="6">
        <v>681</v>
      </c>
    </row>
    <row r="74" spans="1:26" x14ac:dyDescent="0.45">
      <c r="A74" s="4">
        <v>429</v>
      </c>
      <c r="B74" s="5" t="s">
        <v>86</v>
      </c>
      <c r="C74" s="6">
        <v>2</v>
      </c>
      <c r="D74" s="6">
        <v>1</v>
      </c>
      <c r="E74" s="6">
        <v>3</v>
      </c>
      <c r="F74" s="6">
        <v>26</v>
      </c>
      <c r="G74" s="6">
        <v>20</v>
      </c>
      <c r="H74" s="6">
        <v>46</v>
      </c>
      <c r="I74" s="6">
        <v>109</v>
      </c>
      <c r="J74" s="6">
        <v>99</v>
      </c>
      <c r="K74" s="6">
        <v>208</v>
      </c>
      <c r="L74" s="6">
        <v>273</v>
      </c>
      <c r="M74" s="6">
        <v>249</v>
      </c>
      <c r="N74" s="6">
        <v>522</v>
      </c>
      <c r="O74" s="6">
        <v>0</v>
      </c>
      <c r="P74" s="6">
        <v>0</v>
      </c>
      <c r="Q74" s="6">
        <v>0</v>
      </c>
      <c r="R74" s="6">
        <v>19</v>
      </c>
      <c r="S74" s="6">
        <v>8</v>
      </c>
      <c r="T74" s="6">
        <v>27</v>
      </c>
      <c r="U74" s="6">
        <v>11</v>
      </c>
      <c r="V74" s="6">
        <v>14</v>
      </c>
      <c r="W74" s="6">
        <v>25</v>
      </c>
      <c r="X74" s="6">
        <v>440</v>
      </c>
      <c r="Y74" s="6">
        <v>391</v>
      </c>
      <c r="Z74" s="6">
        <v>831</v>
      </c>
    </row>
    <row r="75" spans="1:26" x14ac:dyDescent="0.45">
      <c r="A75" s="4">
        <v>431</v>
      </c>
      <c r="B75" s="5" t="s">
        <v>87</v>
      </c>
      <c r="C75" s="6">
        <v>2</v>
      </c>
      <c r="D75" s="6">
        <v>0</v>
      </c>
      <c r="E75" s="6">
        <v>2</v>
      </c>
      <c r="F75" s="6">
        <v>163</v>
      </c>
      <c r="G75" s="6">
        <v>177</v>
      </c>
      <c r="H75" s="6">
        <v>340</v>
      </c>
      <c r="I75" s="6">
        <v>62</v>
      </c>
      <c r="J75" s="6">
        <v>47</v>
      </c>
      <c r="K75" s="6">
        <v>109</v>
      </c>
      <c r="L75" s="6">
        <v>79</v>
      </c>
      <c r="M75" s="6">
        <v>49</v>
      </c>
      <c r="N75" s="6">
        <v>128</v>
      </c>
      <c r="O75" s="6">
        <v>2</v>
      </c>
      <c r="P75" s="6">
        <v>0</v>
      </c>
      <c r="Q75" s="6">
        <v>2</v>
      </c>
      <c r="R75" s="6">
        <v>335</v>
      </c>
      <c r="S75" s="6">
        <v>317</v>
      </c>
      <c r="T75" s="6">
        <v>652</v>
      </c>
      <c r="U75" s="6">
        <v>21</v>
      </c>
      <c r="V75" s="6">
        <v>14</v>
      </c>
      <c r="W75" s="6">
        <v>35</v>
      </c>
      <c r="X75" s="6">
        <v>664</v>
      </c>
      <c r="Y75" s="6">
        <v>604</v>
      </c>
      <c r="Z75" s="6">
        <v>1268</v>
      </c>
    </row>
    <row r="76" spans="1:26" x14ac:dyDescent="0.45">
      <c r="A76" s="4">
        <v>432</v>
      </c>
      <c r="B76" s="5" t="s">
        <v>88</v>
      </c>
      <c r="C76" s="6">
        <v>1</v>
      </c>
      <c r="D76" s="6">
        <v>2</v>
      </c>
      <c r="E76" s="6">
        <v>3</v>
      </c>
      <c r="F76" s="6">
        <v>16</v>
      </c>
      <c r="G76" s="6">
        <v>24</v>
      </c>
      <c r="H76" s="6">
        <v>40</v>
      </c>
      <c r="I76" s="6">
        <v>162</v>
      </c>
      <c r="J76" s="6">
        <v>156</v>
      </c>
      <c r="K76" s="6">
        <v>318</v>
      </c>
      <c r="L76" s="6">
        <v>147</v>
      </c>
      <c r="M76" s="6">
        <v>159</v>
      </c>
      <c r="N76" s="6">
        <v>306</v>
      </c>
      <c r="O76" s="6">
        <v>0</v>
      </c>
      <c r="P76" s="6">
        <v>2</v>
      </c>
      <c r="Q76" s="6">
        <v>2</v>
      </c>
      <c r="R76" s="6">
        <v>19</v>
      </c>
      <c r="S76" s="6">
        <v>12</v>
      </c>
      <c r="T76" s="6">
        <v>31</v>
      </c>
      <c r="U76" s="6">
        <v>9</v>
      </c>
      <c r="V76" s="6">
        <v>4</v>
      </c>
      <c r="W76" s="6">
        <v>13</v>
      </c>
      <c r="X76" s="6">
        <v>354</v>
      </c>
      <c r="Y76" s="6">
        <v>359</v>
      </c>
      <c r="Z76" s="6">
        <v>713</v>
      </c>
    </row>
    <row r="77" spans="1:26" x14ac:dyDescent="0.45">
      <c r="A77" s="4">
        <v>433</v>
      </c>
      <c r="B77" s="5" t="s">
        <v>89</v>
      </c>
      <c r="C77" s="6">
        <v>1</v>
      </c>
      <c r="D77" s="6">
        <v>0</v>
      </c>
      <c r="E77" s="6">
        <v>1</v>
      </c>
      <c r="F77" s="6">
        <v>21</v>
      </c>
      <c r="G77" s="6">
        <v>21</v>
      </c>
      <c r="H77" s="6">
        <v>42</v>
      </c>
      <c r="I77" s="6">
        <v>50</v>
      </c>
      <c r="J77" s="6">
        <v>50</v>
      </c>
      <c r="K77" s="6">
        <v>100</v>
      </c>
      <c r="L77" s="6">
        <v>33</v>
      </c>
      <c r="M77" s="6">
        <v>53</v>
      </c>
      <c r="N77" s="6">
        <v>86</v>
      </c>
      <c r="O77" s="6">
        <v>2</v>
      </c>
      <c r="P77" s="6">
        <v>0</v>
      </c>
      <c r="Q77" s="6">
        <v>2</v>
      </c>
      <c r="R77" s="6">
        <v>339</v>
      </c>
      <c r="S77" s="6">
        <v>310</v>
      </c>
      <c r="T77" s="6">
        <v>649</v>
      </c>
      <c r="U77" s="6">
        <v>17</v>
      </c>
      <c r="V77" s="6">
        <v>20</v>
      </c>
      <c r="W77" s="6">
        <v>37</v>
      </c>
      <c r="X77" s="6">
        <v>463</v>
      </c>
      <c r="Y77" s="6">
        <v>454</v>
      </c>
      <c r="Z77" s="6">
        <v>917</v>
      </c>
    </row>
    <row r="78" spans="1:26" x14ac:dyDescent="0.45">
      <c r="A78" s="4">
        <v>434</v>
      </c>
      <c r="B78" s="5" t="s">
        <v>90</v>
      </c>
      <c r="C78" s="6">
        <v>2</v>
      </c>
      <c r="D78" s="6">
        <v>0</v>
      </c>
      <c r="E78" s="6">
        <v>2</v>
      </c>
      <c r="F78" s="6">
        <v>36</v>
      </c>
      <c r="G78" s="6">
        <v>36</v>
      </c>
      <c r="H78" s="6">
        <v>72</v>
      </c>
      <c r="I78" s="6">
        <v>224</v>
      </c>
      <c r="J78" s="6">
        <v>176</v>
      </c>
      <c r="K78" s="6">
        <v>400</v>
      </c>
      <c r="L78" s="6">
        <v>218</v>
      </c>
      <c r="M78" s="6">
        <v>194</v>
      </c>
      <c r="N78" s="6">
        <v>412</v>
      </c>
      <c r="O78" s="6">
        <v>1</v>
      </c>
      <c r="P78" s="6">
        <v>0</v>
      </c>
      <c r="Q78" s="6">
        <v>1</v>
      </c>
      <c r="R78" s="6">
        <v>65</v>
      </c>
      <c r="S78" s="6">
        <v>57</v>
      </c>
      <c r="T78" s="6">
        <v>122</v>
      </c>
      <c r="U78" s="6">
        <v>14</v>
      </c>
      <c r="V78" s="6">
        <v>11</v>
      </c>
      <c r="W78" s="6">
        <v>25</v>
      </c>
      <c r="X78" s="6">
        <v>560</v>
      </c>
      <c r="Y78" s="6">
        <v>474</v>
      </c>
      <c r="Z78" s="6">
        <v>1034</v>
      </c>
    </row>
    <row r="79" spans="1:26" x14ac:dyDescent="0.45">
      <c r="A79" s="4">
        <v>435</v>
      </c>
      <c r="B79" s="5" t="s">
        <v>91</v>
      </c>
      <c r="C79" s="6">
        <v>0</v>
      </c>
      <c r="D79" s="6">
        <v>0</v>
      </c>
      <c r="E79" s="6">
        <v>0</v>
      </c>
      <c r="F79" s="6">
        <v>5</v>
      </c>
      <c r="G79" s="6">
        <v>6</v>
      </c>
      <c r="H79" s="6">
        <v>11</v>
      </c>
      <c r="I79" s="6">
        <v>11</v>
      </c>
      <c r="J79" s="6">
        <v>9</v>
      </c>
      <c r="K79" s="6">
        <v>20</v>
      </c>
      <c r="L79" s="6">
        <v>43</v>
      </c>
      <c r="M79" s="6">
        <v>28</v>
      </c>
      <c r="N79" s="6">
        <v>71</v>
      </c>
      <c r="O79" s="6">
        <v>1</v>
      </c>
      <c r="P79" s="6">
        <v>1</v>
      </c>
      <c r="Q79" s="6">
        <v>2</v>
      </c>
      <c r="R79" s="6">
        <v>38</v>
      </c>
      <c r="S79" s="6">
        <v>34</v>
      </c>
      <c r="T79" s="6">
        <v>72</v>
      </c>
      <c r="U79" s="6">
        <v>5</v>
      </c>
      <c r="V79" s="6">
        <v>3</v>
      </c>
      <c r="W79" s="6">
        <v>8</v>
      </c>
      <c r="X79" s="6">
        <v>103</v>
      </c>
      <c r="Y79" s="6">
        <v>81</v>
      </c>
      <c r="Z79" s="6">
        <v>184</v>
      </c>
    </row>
    <row r="80" spans="1:26" x14ac:dyDescent="0.45">
      <c r="A80" s="4">
        <v>436</v>
      </c>
      <c r="B80" s="5" t="s">
        <v>92</v>
      </c>
      <c r="C80" s="6">
        <v>0</v>
      </c>
      <c r="D80" s="6">
        <v>0</v>
      </c>
      <c r="E80" s="6">
        <v>0</v>
      </c>
      <c r="F80" s="6">
        <v>17</v>
      </c>
      <c r="G80" s="6">
        <v>13</v>
      </c>
      <c r="H80" s="6">
        <v>30</v>
      </c>
      <c r="I80" s="6">
        <v>87</v>
      </c>
      <c r="J80" s="6">
        <v>91</v>
      </c>
      <c r="K80" s="6">
        <v>178</v>
      </c>
      <c r="L80" s="6">
        <v>122</v>
      </c>
      <c r="M80" s="6">
        <v>106</v>
      </c>
      <c r="N80" s="6">
        <v>228</v>
      </c>
      <c r="O80" s="6">
        <v>0</v>
      </c>
      <c r="P80" s="6">
        <v>0</v>
      </c>
      <c r="Q80" s="6">
        <v>0</v>
      </c>
      <c r="R80" s="6">
        <v>34</v>
      </c>
      <c r="S80" s="6">
        <v>27</v>
      </c>
      <c r="T80" s="6">
        <v>61</v>
      </c>
      <c r="U80" s="6">
        <v>17</v>
      </c>
      <c r="V80" s="6">
        <v>13</v>
      </c>
      <c r="W80" s="6">
        <v>30</v>
      </c>
      <c r="X80" s="6">
        <v>277</v>
      </c>
      <c r="Y80" s="6">
        <v>250</v>
      </c>
      <c r="Z80" s="6">
        <v>527</v>
      </c>
    </row>
    <row r="81" spans="1:26" x14ac:dyDescent="0.45">
      <c r="A81" s="4">
        <v>437</v>
      </c>
      <c r="B81" s="5" t="s">
        <v>93</v>
      </c>
      <c r="C81" s="6">
        <v>1</v>
      </c>
      <c r="D81" s="6">
        <v>1</v>
      </c>
      <c r="E81" s="6">
        <v>2</v>
      </c>
      <c r="F81" s="6">
        <v>163</v>
      </c>
      <c r="G81" s="6">
        <v>153</v>
      </c>
      <c r="H81" s="6">
        <v>316</v>
      </c>
      <c r="I81" s="6">
        <v>45</v>
      </c>
      <c r="J81" s="6">
        <v>55</v>
      </c>
      <c r="K81" s="6">
        <v>100</v>
      </c>
      <c r="L81" s="6">
        <v>73</v>
      </c>
      <c r="M81" s="6">
        <v>89</v>
      </c>
      <c r="N81" s="6">
        <v>162</v>
      </c>
      <c r="O81" s="6">
        <v>0</v>
      </c>
      <c r="P81" s="6">
        <v>0</v>
      </c>
      <c r="Q81" s="6">
        <v>0</v>
      </c>
      <c r="R81" s="6">
        <v>148</v>
      </c>
      <c r="S81" s="6">
        <v>168</v>
      </c>
      <c r="T81" s="6">
        <v>316</v>
      </c>
      <c r="U81" s="6">
        <v>9</v>
      </c>
      <c r="V81" s="6">
        <v>10</v>
      </c>
      <c r="W81" s="6">
        <v>19</v>
      </c>
      <c r="X81" s="6">
        <v>439</v>
      </c>
      <c r="Y81" s="6">
        <v>476</v>
      </c>
      <c r="Z81" s="6">
        <v>915</v>
      </c>
    </row>
    <row r="82" spans="1:26" x14ac:dyDescent="0.45">
      <c r="A82" s="4">
        <v>438</v>
      </c>
      <c r="B82" s="5" t="s">
        <v>94</v>
      </c>
      <c r="C82" s="6">
        <v>0</v>
      </c>
      <c r="D82" s="6">
        <v>0</v>
      </c>
      <c r="E82" s="6">
        <v>0</v>
      </c>
      <c r="F82" s="6">
        <v>9</v>
      </c>
      <c r="G82" s="6">
        <v>14</v>
      </c>
      <c r="H82" s="6">
        <v>23</v>
      </c>
      <c r="I82" s="6">
        <v>34</v>
      </c>
      <c r="J82" s="6">
        <v>39</v>
      </c>
      <c r="K82" s="6">
        <v>73</v>
      </c>
      <c r="L82" s="6">
        <v>88</v>
      </c>
      <c r="M82" s="6">
        <v>105</v>
      </c>
      <c r="N82" s="6">
        <v>193</v>
      </c>
      <c r="O82" s="6">
        <v>0</v>
      </c>
      <c r="P82" s="6">
        <v>0</v>
      </c>
      <c r="Q82" s="6">
        <v>0</v>
      </c>
      <c r="R82" s="6">
        <v>90</v>
      </c>
      <c r="S82" s="6">
        <v>97</v>
      </c>
      <c r="T82" s="6">
        <v>187</v>
      </c>
      <c r="U82" s="6">
        <v>12</v>
      </c>
      <c r="V82" s="6">
        <v>18</v>
      </c>
      <c r="W82" s="6">
        <v>30</v>
      </c>
      <c r="X82" s="6">
        <v>233</v>
      </c>
      <c r="Y82" s="6">
        <v>273</v>
      </c>
      <c r="Z82" s="6">
        <v>506</v>
      </c>
    </row>
    <row r="83" spans="1:26" x14ac:dyDescent="0.45">
      <c r="A83" s="4">
        <v>439</v>
      </c>
      <c r="B83" s="5" t="s">
        <v>95</v>
      </c>
      <c r="C83" s="6">
        <v>0</v>
      </c>
      <c r="D83" s="6">
        <v>0</v>
      </c>
      <c r="E83" s="6">
        <v>0</v>
      </c>
      <c r="F83" s="6">
        <v>1</v>
      </c>
      <c r="G83" s="6">
        <v>0</v>
      </c>
      <c r="H83" s="6">
        <v>1</v>
      </c>
      <c r="I83" s="6">
        <v>8</v>
      </c>
      <c r="J83" s="6">
        <v>1</v>
      </c>
      <c r="K83" s="6">
        <v>9</v>
      </c>
      <c r="L83" s="6">
        <v>61</v>
      </c>
      <c r="M83" s="6">
        <v>26</v>
      </c>
      <c r="N83" s="6">
        <v>87</v>
      </c>
      <c r="O83" s="6">
        <v>0</v>
      </c>
      <c r="P83" s="6">
        <v>0</v>
      </c>
      <c r="Q83" s="6">
        <v>0</v>
      </c>
      <c r="R83" s="6">
        <v>6</v>
      </c>
      <c r="S83" s="6">
        <v>1</v>
      </c>
      <c r="T83" s="6">
        <v>7</v>
      </c>
      <c r="U83" s="6">
        <v>1</v>
      </c>
      <c r="V83" s="6">
        <v>0</v>
      </c>
      <c r="W83" s="6">
        <v>1</v>
      </c>
      <c r="X83" s="6">
        <v>77</v>
      </c>
      <c r="Y83" s="6">
        <v>28</v>
      </c>
      <c r="Z83" s="6">
        <v>105</v>
      </c>
    </row>
    <row r="84" spans="1:26" x14ac:dyDescent="0.45">
      <c r="A84" s="4">
        <v>440</v>
      </c>
      <c r="B84" s="5" t="s">
        <v>96</v>
      </c>
      <c r="C84" s="6">
        <v>2</v>
      </c>
      <c r="D84" s="6">
        <v>2</v>
      </c>
      <c r="E84" s="6">
        <v>4</v>
      </c>
      <c r="F84" s="6">
        <v>21</v>
      </c>
      <c r="G84" s="6">
        <v>23</v>
      </c>
      <c r="H84" s="6">
        <v>44</v>
      </c>
      <c r="I84" s="6">
        <v>160</v>
      </c>
      <c r="J84" s="6">
        <v>137</v>
      </c>
      <c r="K84" s="6">
        <v>297</v>
      </c>
      <c r="L84" s="6">
        <v>145</v>
      </c>
      <c r="M84" s="6">
        <v>124</v>
      </c>
      <c r="N84" s="6">
        <v>269</v>
      </c>
      <c r="O84" s="6">
        <v>0</v>
      </c>
      <c r="P84" s="6">
        <v>2</v>
      </c>
      <c r="Q84" s="6">
        <v>2</v>
      </c>
      <c r="R84" s="6">
        <v>42</v>
      </c>
      <c r="S84" s="6">
        <v>24</v>
      </c>
      <c r="T84" s="6">
        <v>66</v>
      </c>
      <c r="U84" s="6">
        <v>9</v>
      </c>
      <c r="V84" s="6">
        <v>10</v>
      </c>
      <c r="W84" s="6">
        <v>19</v>
      </c>
      <c r="X84" s="6">
        <v>379</v>
      </c>
      <c r="Y84" s="6">
        <v>322</v>
      </c>
      <c r="Z84" s="6">
        <v>701</v>
      </c>
    </row>
    <row r="85" spans="1:26" x14ac:dyDescent="0.45">
      <c r="A85" s="4">
        <v>442</v>
      </c>
      <c r="B85" s="5" t="s">
        <v>97</v>
      </c>
      <c r="C85" s="6">
        <v>0</v>
      </c>
      <c r="D85" s="6">
        <v>0</v>
      </c>
      <c r="E85" s="6">
        <v>0</v>
      </c>
      <c r="F85" s="6">
        <v>22</v>
      </c>
      <c r="G85" s="6">
        <v>22</v>
      </c>
      <c r="H85" s="6">
        <v>44</v>
      </c>
      <c r="I85" s="6">
        <v>127</v>
      </c>
      <c r="J85" s="6">
        <v>112</v>
      </c>
      <c r="K85" s="6">
        <v>239</v>
      </c>
      <c r="L85" s="6">
        <v>213</v>
      </c>
      <c r="M85" s="6">
        <v>222</v>
      </c>
      <c r="N85" s="6">
        <v>435</v>
      </c>
      <c r="O85" s="6">
        <v>0</v>
      </c>
      <c r="P85" s="6">
        <v>1</v>
      </c>
      <c r="Q85" s="6">
        <v>1</v>
      </c>
      <c r="R85" s="6">
        <v>48</v>
      </c>
      <c r="S85" s="6">
        <v>38</v>
      </c>
      <c r="T85" s="6">
        <v>86</v>
      </c>
      <c r="U85" s="6">
        <v>15</v>
      </c>
      <c r="V85" s="6">
        <v>19</v>
      </c>
      <c r="W85" s="6">
        <v>34</v>
      </c>
      <c r="X85" s="6">
        <v>425</v>
      </c>
      <c r="Y85" s="6">
        <v>414</v>
      </c>
      <c r="Z85" s="6">
        <v>839</v>
      </c>
    </row>
    <row r="86" spans="1:26" x14ac:dyDescent="0.45">
      <c r="A86" s="4">
        <v>443</v>
      </c>
      <c r="B86" s="5" t="s">
        <v>98</v>
      </c>
      <c r="C86" s="6">
        <v>1</v>
      </c>
      <c r="D86" s="6">
        <v>0</v>
      </c>
      <c r="E86" s="6">
        <v>1</v>
      </c>
      <c r="F86" s="6">
        <v>14</v>
      </c>
      <c r="G86" s="6">
        <v>24</v>
      </c>
      <c r="H86" s="6">
        <v>38</v>
      </c>
      <c r="I86" s="6">
        <v>7</v>
      </c>
      <c r="J86" s="6">
        <v>9</v>
      </c>
      <c r="K86" s="6">
        <v>16</v>
      </c>
      <c r="L86" s="6">
        <v>10</v>
      </c>
      <c r="M86" s="6">
        <v>10</v>
      </c>
      <c r="N86" s="6">
        <v>20</v>
      </c>
      <c r="O86" s="6">
        <v>0</v>
      </c>
      <c r="P86" s="6">
        <v>0</v>
      </c>
      <c r="Q86" s="6">
        <v>0</v>
      </c>
      <c r="R86" s="6">
        <v>76</v>
      </c>
      <c r="S86" s="6">
        <v>81</v>
      </c>
      <c r="T86" s="6">
        <v>157</v>
      </c>
      <c r="U86" s="6">
        <v>3</v>
      </c>
      <c r="V86" s="6">
        <v>6</v>
      </c>
      <c r="W86" s="6">
        <v>9</v>
      </c>
      <c r="X86" s="6">
        <v>111</v>
      </c>
      <c r="Y86" s="6">
        <v>130</v>
      </c>
      <c r="Z86" s="6">
        <v>241</v>
      </c>
    </row>
    <row r="87" spans="1:26" x14ac:dyDescent="0.45">
      <c r="A87" s="4">
        <v>444</v>
      </c>
      <c r="B87" s="5" t="s">
        <v>99</v>
      </c>
      <c r="C87" s="6">
        <v>1</v>
      </c>
      <c r="D87" s="6">
        <v>1</v>
      </c>
      <c r="E87" s="6">
        <v>2</v>
      </c>
      <c r="F87" s="6">
        <v>8</v>
      </c>
      <c r="G87" s="6">
        <v>10</v>
      </c>
      <c r="H87" s="6">
        <v>18</v>
      </c>
      <c r="I87" s="6">
        <v>55</v>
      </c>
      <c r="J87" s="6">
        <v>32</v>
      </c>
      <c r="K87" s="6">
        <v>87</v>
      </c>
      <c r="L87" s="6">
        <v>166</v>
      </c>
      <c r="M87" s="6">
        <v>168</v>
      </c>
      <c r="N87" s="6">
        <v>334</v>
      </c>
      <c r="O87" s="6">
        <v>0</v>
      </c>
      <c r="P87" s="6">
        <v>1</v>
      </c>
      <c r="Q87" s="6">
        <v>1</v>
      </c>
      <c r="R87" s="6">
        <v>21</v>
      </c>
      <c r="S87" s="6">
        <v>32</v>
      </c>
      <c r="T87" s="6">
        <v>53</v>
      </c>
      <c r="U87" s="6">
        <v>9</v>
      </c>
      <c r="V87" s="6">
        <v>8</v>
      </c>
      <c r="W87" s="6">
        <v>17</v>
      </c>
      <c r="X87" s="6">
        <v>260</v>
      </c>
      <c r="Y87" s="6">
        <v>252</v>
      </c>
      <c r="Z87" s="6">
        <v>512</v>
      </c>
    </row>
    <row r="88" spans="1:26" x14ac:dyDescent="0.45">
      <c r="A88" s="4">
        <v>445</v>
      </c>
      <c r="B88" s="5" t="s">
        <v>100</v>
      </c>
      <c r="C88" s="6">
        <v>6</v>
      </c>
      <c r="D88" s="6">
        <v>6</v>
      </c>
      <c r="E88" s="6">
        <v>12</v>
      </c>
      <c r="F88" s="6">
        <v>57</v>
      </c>
      <c r="G88" s="6">
        <v>57</v>
      </c>
      <c r="H88" s="6">
        <v>114</v>
      </c>
      <c r="I88" s="6">
        <v>146</v>
      </c>
      <c r="J88" s="6">
        <v>142</v>
      </c>
      <c r="K88" s="6">
        <v>288</v>
      </c>
      <c r="L88" s="6">
        <v>740</v>
      </c>
      <c r="M88" s="6">
        <v>832</v>
      </c>
      <c r="N88" s="6">
        <v>1572</v>
      </c>
      <c r="O88" s="6">
        <v>0</v>
      </c>
      <c r="P88" s="6">
        <v>0</v>
      </c>
      <c r="Q88" s="6">
        <v>0</v>
      </c>
      <c r="R88" s="6">
        <v>121</v>
      </c>
      <c r="S88" s="6">
        <v>112</v>
      </c>
      <c r="T88" s="6">
        <v>233</v>
      </c>
      <c r="U88" s="6">
        <v>50</v>
      </c>
      <c r="V88" s="6">
        <v>36</v>
      </c>
      <c r="W88" s="6">
        <v>86</v>
      </c>
      <c r="X88" s="6">
        <v>1120</v>
      </c>
      <c r="Y88" s="6">
        <v>1185</v>
      </c>
      <c r="Z88" s="6">
        <v>2305</v>
      </c>
    </row>
    <row r="89" spans="1:26" x14ac:dyDescent="0.45">
      <c r="A89" s="4">
        <v>446</v>
      </c>
      <c r="B89" s="5" t="s">
        <v>101</v>
      </c>
      <c r="C89" s="6">
        <v>2</v>
      </c>
      <c r="D89" s="6">
        <v>2</v>
      </c>
      <c r="E89" s="6">
        <v>4</v>
      </c>
      <c r="F89" s="6">
        <v>19</v>
      </c>
      <c r="G89" s="6">
        <v>29</v>
      </c>
      <c r="H89" s="6">
        <v>48</v>
      </c>
      <c r="I89" s="6">
        <v>32</v>
      </c>
      <c r="J89" s="6">
        <v>43</v>
      </c>
      <c r="K89" s="6">
        <v>75</v>
      </c>
      <c r="L89" s="6">
        <v>156</v>
      </c>
      <c r="M89" s="6">
        <v>164</v>
      </c>
      <c r="N89" s="6">
        <v>320</v>
      </c>
      <c r="O89" s="6">
        <v>0</v>
      </c>
      <c r="P89" s="6">
        <v>0</v>
      </c>
      <c r="Q89" s="6">
        <v>0</v>
      </c>
      <c r="R89" s="6">
        <v>17</v>
      </c>
      <c r="S89" s="6">
        <v>24</v>
      </c>
      <c r="T89" s="6">
        <v>41</v>
      </c>
      <c r="U89" s="6">
        <v>11</v>
      </c>
      <c r="V89" s="6">
        <v>11</v>
      </c>
      <c r="W89" s="6">
        <v>22</v>
      </c>
      <c r="X89" s="6">
        <v>237</v>
      </c>
      <c r="Y89" s="6">
        <v>273</v>
      </c>
      <c r="Z89" s="6">
        <v>510</v>
      </c>
    </row>
    <row r="90" spans="1:26" x14ac:dyDescent="0.45">
      <c r="A90" s="4">
        <v>447</v>
      </c>
      <c r="B90" s="5" t="s">
        <v>102</v>
      </c>
      <c r="C90" s="6">
        <v>0</v>
      </c>
      <c r="D90" s="6">
        <v>0</v>
      </c>
      <c r="E90" s="6">
        <v>0</v>
      </c>
      <c r="F90" s="6">
        <v>22</v>
      </c>
      <c r="G90" s="6">
        <v>36</v>
      </c>
      <c r="H90" s="6">
        <v>58</v>
      </c>
      <c r="I90" s="6">
        <v>58</v>
      </c>
      <c r="J90" s="6">
        <v>70</v>
      </c>
      <c r="K90" s="6">
        <v>128</v>
      </c>
      <c r="L90" s="6">
        <v>64</v>
      </c>
      <c r="M90" s="6">
        <v>82</v>
      </c>
      <c r="N90" s="6">
        <v>146</v>
      </c>
      <c r="O90" s="6">
        <v>1</v>
      </c>
      <c r="P90" s="6">
        <v>2</v>
      </c>
      <c r="Q90" s="6">
        <v>3</v>
      </c>
      <c r="R90" s="6">
        <v>254</v>
      </c>
      <c r="S90" s="6">
        <v>224</v>
      </c>
      <c r="T90" s="6">
        <v>478</v>
      </c>
      <c r="U90" s="6">
        <v>17</v>
      </c>
      <c r="V90" s="6">
        <v>13</v>
      </c>
      <c r="W90" s="6">
        <v>30</v>
      </c>
      <c r="X90" s="6">
        <v>416</v>
      </c>
      <c r="Y90" s="6">
        <v>427</v>
      </c>
      <c r="Z90" s="6">
        <v>843</v>
      </c>
    </row>
    <row r="91" spans="1:26" x14ac:dyDescent="0.45">
      <c r="A91" s="4">
        <v>448</v>
      </c>
      <c r="B91" s="5" t="s">
        <v>103</v>
      </c>
      <c r="C91" s="6">
        <v>2</v>
      </c>
      <c r="D91" s="6">
        <v>4</v>
      </c>
      <c r="E91" s="6">
        <v>6</v>
      </c>
      <c r="F91" s="6">
        <v>7</v>
      </c>
      <c r="G91" s="6">
        <v>10</v>
      </c>
      <c r="H91" s="6">
        <v>17</v>
      </c>
      <c r="I91" s="6">
        <v>252</v>
      </c>
      <c r="J91" s="6">
        <v>240</v>
      </c>
      <c r="K91" s="6">
        <v>492</v>
      </c>
      <c r="L91" s="6">
        <v>140</v>
      </c>
      <c r="M91" s="6">
        <v>128</v>
      </c>
      <c r="N91" s="6">
        <v>268</v>
      </c>
      <c r="O91" s="6">
        <v>0</v>
      </c>
      <c r="P91" s="6">
        <v>2</v>
      </c>
      <c r="Q91" s="6">
        <v>2</v>
      </c>
      <c r="R91" s="6">
        <v>8</v>
      </c>
      <c r="S91" s="6">
        <v>5</v>
      </c>
      <c r="T91" s="6">
        <v>13</v>
      </c>
      <c r="U91" s="6">
        <v>3</v>
      </c>
      <c r="V91" s="6">
        <v>3</v>
      </c>
      <c r="W91" s="6">
        <v>6</v>
      </c>
      <c r="X91" s="6">
        <v>412</v>
      </c>
      <c r="Y91" s="6">
        <v>392</v>
      </c>
      <c r="Z91" s="6">
        <v>804</v>
      </c>
    </row>
    <row r="92" spans="1:26" x14ac:dyDescent="0.45">
      <c r="A92" s="4">
        <v>449</v>
      </c>
      <c r="B92" s="5" t="s">
        <v>104</v>
      </c>
      <c r="C92" s="6">
        <v>0</v>
      </c>
      <c r="D92" s="6">
        <v>1</v>
      </c>
      <c r="E92" s="6">
        <v>1</v>
      </c>
      <c r="F92" s="6">
        <v>15</v>
      </c>
      <c r="G92" s="6">
        <v>16</v>
      </c>
      <c r="H92" s="6">
        <v>31</v>
      </c>
      <c r="I92" s="6">
        <v>39</v>
      </c>
      <c r="J92" s="6">
        <v>32</v>
      </c>
      <c r="K92" s="6">
        <v>71</v>
      </c>
      <c r="L92" s="6">
        <v>51</v>
      </c>
      <c r="M92" s="6">
        <v>41</v>
      </c>
      <c r="N92" s="6">
        <v>92</v>
      </c>
      <c r="O92" s="6">
        <v>0</v>
      </c>
      <c r="P92" s="6">
        <v>0</v>
      </c>
      <c r="Q92" s="6">
        <v>0</v>
      </c>
      <c r="R92" s="6">
        <v>121</v>
      </c>
      <c r="S92" s="6">
        <v>114</v>
      </c>
      <c r="T92" s="6">
        <v>235</v>
      </c>
      <c r="U92" s="6">
        <v>13</v>
      </c>
      <c r="V92" s="6">
        <v>13</v>
      </c>
      <c r="W92" s="6">
        <v>26</v>
      </c>
      <c r="X92" s="6">
        <v>239</v>
      </c>
      <c r="Y92" s="6">
        <v>217</v>
      </c>
      <c r="Z92" s="6">
        <v>456</v>
      </c>
    </row>
    <row r="93" spans="1:26" x14ac:dyDescent="0.45">
      <c r="A93" s="4">
        <v>450</v>
      </c>
      <c r="B93" s="5" t="s">
        <v>105</v>
      </c>
      <c r="C93" s="6">
        <v>0</v>
      </c>
      <c r="D93" s="6">
        <v>1</v>
      </c>
      <c r="E93" s="6">
        <v>1</v>
      </c>
      <c r="F93" s="6">
        <v>28</v>
      </c>
      <c r="G93" s="6">
        <v>26</v>
      </c>
      <c r="H93" s="6">
        <v>54</v>
      </c>
      <c r="I93" s="6">
        <v>219</v>
      </c>
      <c r="J93" s="6">
        <v>233</v>
      </c>
      <c r="K93" s="6">
        <v>452</v>
      </c>
      <c r="L93" s="6">
        <v>285</v>
      </c>
      <c r="M93" s="6">
        <v>244</v>
      </c>
      <c r="N93" s="6">
        <v>529</v>
      </c>
      <c r="O93" s="6">
        <v>1</v>
      </c>
      <c r="P93" s="6">
        <v>2</v>
      </c>
      <c r="Q93" s="6">
        <v>3</v>
      </c>
      <c r="R93" s="6">
        <v>86</v>
      </c>
      <c r="S93" s="6">
        <v>65</v>
      </c>
      <c r="T93" s="6">
        <v>151</v>
      </c>
      <c r="U93" s="6">
        <v>11</v>
      </c>
      <c r="V93" s="6">
        <v>14</v>
      </c>
      <c r="W93" s="6">
        <v>25</v>
      </c>
      <c r="X93" s="6">
        <v>630</v>
      </c>
      <c r="Y93" s="6">
        <v>585</v>
      </c>
      <c r="Z93" s="6">
        <v>1215</v>
      </c>
    </row>
    <row r="94" spans="1:26" x14ac:dyDescent="0.45">
      <c r="A94" s="4">
        <v>451</v>
      </c>
      <c r="B94" s="5" t="s">
        <v>106</v>
      </c>
      <c r="C94" s="6">
        <v>1</v>
      </c>
      <c r="D94" s="6">
        <v>0</v>
      </c>
      <c r="E94" s="6">
        <v>1</v>
      </c>
      <c r="F94" s="6">
        <v>63</v>
      </c>
      <c r="G94" s="6">
        <v>58</v>
      </c>
      <c r="H94" s="6">
        <v>121</v>
      </c>
      <c r="I94" s="6">
        <v>28</v>
      </c>
      <c r="J94" s="6">
        <v>17</v>
      </c>
      <c r="K94" s="6">
        <v>45</v>
      </c>
      <c r="L94" s="6">
        <v>22</v>
      </c>
      <c r="M94" s="6">
        <v>28</v>
      </c>
      <c r="N94" s="6">
        <v>50</v>
      </c>
      <c r="O94" s="6">
        <v>0</v>
      </c>
      <c r="P94" s="6">
        <v>0</v>
      </c>
      <c r="Q94" s="6">
        <v>0</v>
      </c>
      <c r="R94" s="6">
        <v>136</v>
      </c>
      <c r="S94" s="6">
        <v>136</v>
      </c>
      <c r="T94" s="6">
        <v>272</v>
      </c>
      <c r="U94" s="6">
        <v>5</v>
      </c>
      <c r="V94" s="6">
        <v>9</v>
      </c>
      <c r="W94" s="6">
        <v>14</v>
      </c>
      <c r="X94" s="6">
        <v>255</v>
      </c>
      <c r="Y94" s="6">
        <v>248</v>
      </c>
      <c r="Z94" s="6">
        <v>503</v>
      </c>
    </row>
    <row r="95" spans="1:26" x14ac:dyDescent="0.45">
      <c r="A95" s="4">
        <v>453</v>
      </c>
      <c r="B95" s="5" t="s">
        <v>107</v>
      </c>
      <c r="C95" s="6">
        <v>0</v>
      </c>
      <c r="D95" s="6">
        <v>1</v>
      </c>
      <c r="E95" s="6">
        <v>1</v>
      </c>
      <c r="F95" s="6">
        <v>3</v>
      </c>
      <c r="G95" s="6">
        <v>10</v>
      </c>
      <c r="H95" s="6">
        <v>13</v>
      </c>
      <c r="I95" s="6">
        <v>191</v>
      </c>
      <c r="J95" s="6">
        <v>196</v>
      </c>
      <c r="K95" s="6">
        <v>387</v>
      </c>
      <c r="L95" s="6">
        <v>75</v>
      </c>
      <c r="M95" s="6">
        <v>73</v>
      </c>
      <c r="N95" s="6">
        <v>148</v>
      </c>
      <c r="O95" s="6">
        <v>0</v>
      </c>
      <c r="P95" s="6">
        <v>0</v>
      </c>
      <c r="Q95" s="6">
        <v>0</v>
      </c>
      <c r="R95" s="6">
        <v>12</v>
      </c>
      <c r="S95" s="6">
        <v>9</v>
      </c>
      <c r="T95" s="6">
        <v>21</v>
      </c>
      <c r="U95" s="6">
        <v>3</v>
      </c>
      <c r="V95" s="6">
        <v>2</v>
      </c>
      <c r="W95" s="6">
        <v>5</v>
      </c>
      <c r="X95" s="6">
        <v>284</v>
      </c>
      <c r="Y95" s="6">
        <v>291</v>
      </c>
      <c r="Z95" s="6">
        <v>575</v>
      </c>
    </row>
    <row r="96" spans="1:26" x14ac:dyDescent="0.45">
      <c r="A96" s="4">
        <v>454</v>
      </c>
      <c r="B96" s="5" t="s">
        <v>108</v>
      </c>
      <c r="C96" s="6">
        <v>0</v>
      </c>
      <c r="D96" s="6">
        <v>1</v>
      </c>
      <c r="E96" s="6">
        <v>1</v>
      </c>
      <c r="F96" s="6">
        <v>9</v>
      </c>
      <c r="G96" s="6">
        <v>3</v>
      </c>
      <c r="H96" s="6">
        <v>12</v>
      </c>
      <c r="I96" s="6">
        <v>31</v>
      </c>
      <c r="J96" s="6">
        <v>26</v>
      </c>
      <c r="K96" s="6">
        <v>57</v>
      </c>
      <c r="L96" s="6">
        <v>72</v>
      </c>
      <c r="M96" s="6">
        <v>36</v>
      </c>
      <c r="N96" s="6">
        <v>108</v>
      </c>
      <c r="O96" s="6">
        <v>0</v>
      </c>
      <c r="P96" s="6">
        <v>0</v>
      </c>
      <c r="Q96" s="6">
        <v>0</v>
      </c>
      <c r="R96" s="6">
        <v>24</v>
      </c>
      <c r="S96" s="6">
        <v>18</v>
      </c>
      <c r="T96" s="6">
        <v>42</v>
      </c>
      <c r="U96" s="6">
        <v>3</v>
      </c>
      <c r="V96" s="6">
        <v>0</v>
      </c>
      <c r="W96" s="6">
        <v>3</v>
      </c>
      <c r="X96" s="6">
        <v>139</v>
      </c>
      <c r="Y96" s="6">
        <v>84</v>
      </c>
      <c r="Z96" s="6">
        <v>223</v>
      </c>
    </row>
    <row r="97" spans="1:26" x14ac:dyDescent="0.45">
      <c r="A97" s="4">
        <v>455</v>
      </c>
      <c r="B97" s="5" t="s">
        <v>109</v>
      </c>
      <c r="C97" s="6">
        <v>0</v>
      </c>
      <c r="D97" s="6">
        <v>1</v>
      </c>
      <c r="E97" s="6">
        <v>1</v>
      </c>
      <c r="F97" s="6">
        <v>34</v>
      </c>
      <c r="G97" s="6">
        <v>26</v>
      </c>
      <c r="H97" s="6">
        <v>60</v>
      </c>
      <c r="I97" s="6">
        <v>146</v>
      </c>
      <c r="J97" s="6">
        <v>120</v>
      </c>
      <c r="K97" s="6">
        <v>266</v>
      </c>
      <c r="L97" s="6">
        <v>137</v>
      </c>
      <c r="M97" s="6">
        <v>134</v>
      </c>
      <c r="N97" s="6">
        <v>271</v>
      </c>
      <c r="O97" s="6">
        <v>1</v>
      </c>
      <c r="P97" s="6">
        <v>1</v>
      </c>
      <c r="Q97" s="6">
        <v>2</v>
      </c>
      <c r="R97" s="6">
        <v>192</v>
      </c>
      <c r="S97" s="6">
        <v>185</v>
      </c>
      <c r="T97" s="6">
        <v>377</v>
      </c>
      <c r="U97" s="6">
        <v>22</v>
      </c>
      <c r="V97" s="6">
        <v>17</v>
      </c>
      <c r="W97" s="6">
        <v>39</v>
      </c>
      <c r="X97" s="6">
        <v>532</v>
      </c>
      <c r="Y97" s="6">
        <v>484</v>
      </c>
      <c r="Z97" s="6">
        <v>1016</v>
      </c>
    </row>
    <row r="98" spans="1:26" x14ac:dyDescent="0.45">
      <c r="A98" s="4">
        <v>457</v>
      </c>
      <c r="B98" s="5" t="s">
        <v>110</v>
      </c>
      <c r="C98" s="6">
        <v>0</v>
      </c>
      <c r="D98" s="6">
        <v>3</v>
      </c>
      <c r="E98" s="6">
        <v>3</v>
      </c>
      <c r="F98" s="6">
        <v>21</v>
      </c>
      <c r="G98" s="6">
        <v>17</v>
      </c>
      <c r="H98" s="6">
        <v>38</v>
      </c>
      <c r="I98" s="6">
        <v>251</v>
      </c>
      <c r="J98" s="6">
        <v>248</v>
      </c>
      <c r="K98" s="6">
        <v>499</v>
      </c>
      <c r="L98" s="6">
        <v>429</v>
      </c>
      <c r="M98" s="6">
        <v>400</v>
      </c>
      <c r="N98" s="6">
        <v>829</v>
      </c>
      <c r="O98" s="6">
        <v>0</v>
      </c>
      <c r="P98" s="6">
        <v>1</v>
      </c>
      <c r="Q98" s="6">
        <v>1</v>
      </c>
      <c r="R98" s="6">
        <v>37</v>
      </c>
      <c r="S98" s="6">
        <v>37</v>
      </c>
      <c r="T98" s="6">
        <v>74</v>
      </c>
      <c r="U98" s="6">
        <v>18</v>
      </c>
      <c r="V98" s="6">
        <v>16</v>
      </c>
      <c r="W98" s="6">
        <v>34</v>
      </c>
      <c r="X98" s="6">
        <v>756</v>
      </c>
      <c r="Y98" s="6">
        <v>722</v>
      </c>
      <c r="Z98" s="6">
        <v>1478</v>
      </c>
    </row>
    <row r="99" spans="1:26" x14ac:dyDescent="0.45">
      <c r="A99" s="4">
        <v>459</v>
      </c>
      <c r="B99" s="5" t="s">
        <v>111</v>
      </c>
      <c r="C99" s="6">
        <v>0</v>
      </c>
      <c r="D99" s="6">
        <v>0</v>
      </c>
      <c r="E99" s="6">
        <v>0</v>
      </c>
      <c r="F99" s="6">
        <v>1</v>
      </c>
      <c r="G99" s="6">
        <v>2</v>
      </c>
      <c r="H99" s="6">
        <v>3</v>
      </c>
      <c r="I99" s="6">
        <v>187</v>
      </c>
      <c r="J99" s="6">
        <v>188</v>
      </c>
      <c r="K99" s="6">
        <v>375</v>
      </c>
      <c r="L99" s="6">
        <v>19</v>
      </c>
      <c r="M99" s="6">
        <v>28</v>
      </c>
      <c r="N99" s="6">
        <v>47</v>
      </c>
      <c r="O99" s="6">
        <v>0</v>
      </c>
      <c r="P99" s="6">
        <v>0</v>
      </c>
      <c r="Q99" s="6">
        <v>0</v>
      </c>
      <c r="R99" s="6">
        <v>14</v>
      </c>
      <c r="S99" s="6">
        <v>14</v>
      </c>
      <c r="T99" s="6">
        <v>28</v>
      </c>
      <c r="U99" s="6">
        <v>5</v>
      </c>
      <c r="V99" s="6">
        <v>3</v>
      </c>
      <c r="W99" s="6">
        <v>8</v>
      </c>
      <c r="X99" s="6">
        <v>226</v>
      </c>
      <c r="Y99" s="6">
        <v>235</v>
      </c>
      <c r="Z99" s="6">
        <v>461</v>
      </c>
    </row>
    <row r="100" spans="1:26" x14ac:dyDescent="0.45">
      <c r="A100" s="4">
        <v>461</v>
      </c>
      <c r="B100" s="5" t="s">
        <v>193</v>
      </c>
      <c r="C100" s="6">
        <v>1</v>
      </c>
      <c r="D100" s="6">
        <v>0</v>
      </c>
      <c r="E100" s="6">
        <v>1</v>
      </c>
      <c r="F100" s="6">
        <v>1</v>
      </c>
      <c r="G100" s="6">
        <v>0</v>
      </c>
      <c r="H100" s="6">
        <v>1</v>
      </c>
      <c r="I100" s="6">
        <v>4</v>
      </c>
      <c r="J100" s="6">
        <v>2</v>
      </c>
      <c r="K100" s="6">
        <v>6</v>
      </c>
      <c r="L100" s="6">
        <v>36</v>
      </c>
      <c r="M100" s="6">
        <v>8</v>
      </c>
      <c r="N100" s="6">
        <v>44</v>
      </c>
      <c r="O100" s="6">
        <v>0</v>
      </c>
      <c r="P100" s="6">
        <v>0</v>
      </c>
      <c r="Q100" s="6">
        <v>0</v>
      </c>
      <c r="R100" s="6">
        <v>9</v>
      </c>
      <c r="S100" s="6">
        <v>4</v>
      </c>
      <c r="T100" s="6">
        <v>13</v>
      </c>
      <c r="U100" s="6">
        <v>5</v>
      </c>
      <c r="V100" s="6">
        <v>0</v>
      </c>
      <c r="W100" s="6">
        <v>5</v>
      </c>
      <c r="X100" s="6">
        <v>56</v>
      </c>
      <c r="Y100" s="6">
        <v>14</v>
      </c>
      <c r="Z100" s="6">
        <v>70</v>
      </c>
    </row>
    <row r="101" spans="1:26" x14ac:dyDescent="0.45">
      <c r="A101" s="4">
        <v>462</v>
      </c>
      <c r="B101" s="5" t="s">
        <v>113</v>
      </c>
      <c r="C101" s="6">
        <v>1</v>
      </c>
      <c r="D101" s="6">
        <v>2</v>
      </c>
      <c r="E101" s="6">
        <v>3</v>
      </c>
      <c r="F101" s="6">
        <v>18</v>
      </c>
      <c r="G101" s="6">
        <v>21</v>
      </c>
      <c r="H101" s="6">
        <v>39</v>
      </c>
      <c r="I101" s="6">
        <v>66</v>
      </c>
      <c r="J101" s="6">
        <v>52</v>
      </c>
      <c r="K101" s="6">
        <v>118</v>
      </c>
      <c r="L101" s="6">
        <v>213</v>
      </c>
      <c r="M101" s="6">
        <v>209</v>
      </c>
      <c r="N101" s="6">
        <v>422</v>
      </c>
      <c r="O101" s="6">
        <v>0</v>
      </c>
      <c r="P101" s="6">
        <v>0</v>
      </c>
      <c r="Q101" s="6">
        <v>0</v>
      </c>
      <c r="R101" s="6">
        <v>46</v>
      </c>
      <c r="S101" s="6">
        <v>37</v>
      </c>
      <c r="T101" s="6">
        <v>83</v>
      </c>
      <c r="U101" s="6">
        <v>12</v>
      </c>
      <c r="V101" s="6">
        <v>10</v>
      </c>
      <c r="W101" s="6">
        <v>22</v>
      </c>
      <c r="X101" s="6">
        <v>356</v>
      </c>
      <c r="Y101" s="6">
        <v>331</v>
      </c>
      <c r="Z101" s="6">
        <v>687</v>
      </c>
    </row>
    <row r="102" spans="1:26" x14ac:dyDescent="0.45">
      <c r="A102" s="4">
        <v>463</v>
      </c>
      <c r="B102" s="5" t="s">
        <v>114</v>
      </c>
      <c r="C102" s="6">
        <v>0</v>
      </c>
      <c r="D102" s="6">
        <v>2</v>
      </c>
      <c r="E102" s="6">
        <v>2</v>
      </c>
      <c r="F102" s="6">
        <v>9</v>
      </c>
      <c r="G102" s="6">
        <v>8</v>
      </c>
      <c r="H102" s="6">
        <v>17</v>
      </c>
      <c r="I102" s="6">
        <v>54</v>
      </c>
      <c r="J102" s="6">
        <v>37</v>
      </c>
      <c r="K102" s="6">
        <v>91</v>
      </c>
      <c r="L102" s="6">
        <v>160</v>
      </c>
      <c r="M102" s="6">
        <v>182</v>
      </c>
      <c r="N102" s="6">
        <v>342</v>
      </c>
      <c r="O102" s="6">
        <v>0</v>
      </c>
      <c r="P102" s="6">
        <v>0</v>
      </c>
      <c r="Q102" s="6">
        <v>0</v>
      </c>
      <c r="R102" s="6">
        <v>17</v>
      </c>
      <c r="S102" s="6">
        <v>15</v>
      </c>
      <c r="T102" s="6">
        <v>32</v>
      </c>
      <c r="U102" s="6">
        <v>4</v>
      </c>
      <c r="V102" s="6">
        <v>9</v>
      </c>
      <c r="W102" s="6">
        <v>13</v>
      </c>
      <c r="X102" s="6">
        <v>244</v>
      </c>
      <c r="Y102" s="6">
        <v>253</v>
      </c>
      <c r="Z102" s="6">
        <v>497</v>
      </c>
    </row>
    <row r="103" spans="1:26" x14ac:dyDescent="0.45">
      <c r="A103" s="4">
        <v>464</v>
      </c>
      <c r="B103" s="5" t="s">
        <v>115</v>
      </c>
      <c r="C103" s="6">
        <v>2</v>
      </c>
      <c r="D103" s="6">
        <v>1</v>
      </c>
      <c r="E103" s="6">
        <v>3</v>
      </c>
      <c r="F103" s="6">
        <v>22</v>
      </c>
      <c r="G103" s="6">
        <v>21</v>
      </c>
      <c r="H103" s="6">
        <v>43</v>
      </c>
      <c r="I103" s="6">
        <v>26</v>
      </c>
      <c r="J103" s="6">
        <v>37</v>
      </c>
      <c r="K103" s="6">
        <v>63</v>
      </c>
      <c r="L103" s="6">
        <v>148</v>
      </c>
      <c r="M103" s="6">
        <v>127</v>
      </c>
      <c r="N103" s="6">
        <v>275</v>
      </c>
      <c r="O103" s="6">
        <v>0</v>
      </c>
      <c r="P103" s="6">
        <v>0</v>
      </c>
      <c r="Q103" s="6">
        <v>0</v>
      </c>
      <c r="R103" s="6">
        <v>141</v>
      </c>
      <c r="S103" s="6">
        <v>98</v>
      </c>
      <c r="T103" s="6">
        <v>239</v>
      </c>
      <c r="U103" s="6">
        <v>7</v>
      </c>
      <c r="V103" s="6">
        <v>8</v>
      </c>
      <c r="W103" s="6">
        <v>15</v>
      </c>
      <c r="X103" s="6">
        <v>346</v>
      </c>
      <c r="Y103" s="6">
        <v>292</v>
      </c>
      <c r="Z103" s="6">
        <v>638</v>
      </c>
    </row>
    <row r="104" spans="1:26" x14ac:dyDescent="0.45">
      <c r="A104" s="4">
        <v>466</v>
      </c>
      <c r="B104" s="5" t="s">
        <v>116</v>
      </c>
      <c r="C104" s="6">
        <v>3</v>
      </c>
      <c r="D104" s="6">
        <v>3</v>
      </c>
      <c r="E104" s="6">
        <v>6</v>
      </c>
      <c r="F104" s="6">
        <v>54</v>
      </c>
      <c r="G104" s="6">
        <v>63</v>
      </c>
      <c r="H104" s="6">
        <v>117</v>
      </c>
      <c r="I104" s="6">
        <v>219</v>
      </c>
      <c r="J104" s="6">
        <v>219</v>
      </c>
      <c r="K104" s="6">
        <v>438</v>
      </c>
      <c r="L104" s="6">
        <v>390</v>
      </c>
      <c r="M104" s="6">
        <v>377</v>
      </c>
      <c r="N104" s="6">
        <v>767</v>
      </c>
      <c r="O104" s="6">
        <v>0</v>
      </c>
      <c r="P104" s="6">
        <v>3</v>
      </c>
      <c r="Q104" s="6">
        <v>3</v>
      </c>
      <c r="R104" s="6">
        <v>1041</v>
      </c>
      <c r="S104" s="6">
        <v>1140</v>
      </c>
      <c r="T104" s="6">
        <v>2181</v>
      </c>
      <c r="U104" s="6">
        <v>38</v>
      </c>
      <c r="V104" s="6">
        <v>43</v>
      </c>
      <c r="W104" s="6">
        <v>81</v>
      </c>
      <c r="X104" s="6">
        <v>1745</v>
      </c>
      <c r="Y104" s="6">
        <v>1848</v>
      </c>
      <c r="Z104" s="6">
        <v>3593</v>
      </c>
    </row>
    <row r="105" spans="1:26" x14ac:dyDescent="0.45">
      <c r="A105" s="4">
        <v>468</v>
      </c>
      <c r="B105" s="5" t="s">
        <v>117</v>
      </c>
      <c r="C105" s="6">
        <v>0</v>
      </c>
      <c r="D105" s="6">
        <v>1</v>
      </c>
      <c r="E105" s="6">
        <v>1</v>
      </c>
      <c r="F105" s="6">
        <v>64</v>
      </c>
      <c r="G105" s="6">
        <v>58</v>
      </c>
      <c r="H105" s="6">
        <v>122</v>
      </c>
      <c r="I105" s="6">
        <v>104</v>
      </c>
      <c r="J105" s="6">
        <v>95</v>
      </c>
      <c r="K105" s="6">
        <v>199</v>
      </c>
      <c r="L105" s="6">
        <v>257</v>
      </c>
      <c r="M105" s="6">
        <v>236</v>
      </c>
      <c r="N105" s="6">
        <v>493</v>
      </c>
      <c r="O105" s="6">
        <v>0</v>
      </c>
      <c r="P105" s="6">
        <v>0</v>
      </c>
      <c r="Q105" s="6">
        <v>0</v>
      </c>
      <c r="R105" s="6">
        <v>16</v>
      </c>
      <c r="S105" s="6">
        <v>14</v>
      </c>
      <c r="T105" s="6">
        <v>30</v>
      </c>
      <c r="U105" s="6">
        <v>10</v>
      </c>
      <c r="V105" s="6">
        <v>9</v>
      </c>
      <c r="W105" s="6">
        <v>19</v>
      </c>
      <c r="X105" s="6">
        <v>451</v>
      </c>
      <c r="Y105" s="6">
        <v>413</v>
      </c>
      <c r="Z105" s="6">
        <v>864</v>
      </c>
    </row>
    <row r="106" spans="1:26" x14ac:dyDescent="0.45">
      <c r="A106" s="4">
        <v>471</v>
      </c>
      <c r="B106" s="5" t="s">
        <v>118</v>
      </c>
      <c r="C106" s="6">
        <v>0</v>
      </c>
      <c r="D106" s="6">
        <v>1</v>
      </c>
      <c r="E106" s="6">
        <v>1</v>
      </c>
      <c r="F106" s="6">
        <v>2</v>
      </c>
      <c r="G106" s="6">
        <v>4</v>
      </c>
      <c r="H106" s="6">
        <v>6</v>
      </c>
      <c r="I106" s="6">
        <v>320</v>
      </c>
      <c r="J106" s="6">
        <v>296</v>
      </c>
      <c r="K106" s="6">
        <v>616</v>
      </c>
      <c r="L106" s="6">
        <v>108</v>
      </c>
      <c r="M106" s="6">
        <v>93</v>
      </c>
      <c r="N106" s="6">
        <v>201</v>
      </c>
      <c r="O106" s="6">
        <v>0</v>
      </c>
      <c r="P106" s="6">
        <v>0</v>
      </c>
      <c r="Q106" s="6">
        <v>0</v>
      </c>
      <c r="R106" s="6">
        <v>2</v>
      </c>
      <c r="S106" s="6">
        <v>2</v>
      </c>
      <c r="T106" s="6">
        <v>4</v>
      </c>
      <c r="U106" s="6">
        <v>2</v>
      </c>
      <c r="V106" s="6">
        <v>4</v>
      </c>
      <c r="W106" s="6">
        <v>6</v>
      </c>
      <c r="X106" s="6">
        <v>434</v>
      </c>
      <c r="Y106" s="6">
        <v>400</v>
      </c>
      <c r="Z106" s="6">
        <v>834</v>
      </c>
    </row>
    <row r="107" spans="1:26" x14ac:dyDescent="0.45">
      <c r="A107" s="4">
        <v>474</v>
      </c>
      <c r="B107" s="5" t="s">
        <v>119</v>
      </c>
      <c r="C107" s="6">
        <v>0</v>
      </c>
      <c r="D107" s="6">
        <v>0</v>
      </c>
      <c r="E107" s="6">
        <v>0</v>
      </c>
      <c r="F107" s="6">
        <v>12</v>
      </c>
      <c r="G107" s="6">
        <v>11</v>
      </c>
      <c r="H107" s="6">
        <v>23</v>
      </c>
      <c r="I107" s="6">
        <v>196</v>
      </c>
      <c r="J107" s="6">
        <v>161</v>
      </c>
      <c r="K107" s="6">
        <v>357</v>
      </c>
      <c r="L107" s="6">
        <v>147</v>
      </c>
      <c r="M107" s="6">
        <v>154</v>
      </c>
      <c r="N107" s="6">
        <v>301</v>
      </c>
      <c r="O107" s="6">
        <v>0</v>
      </c>
      <c r="P107" s="6">
        <v>0</v>
      </c>
      <c r="Q107" s="6">
        <v>0</v>
      </c>
      <c r="R107" s="6">
        <v>12</v>
      </c>
      <c r="S107" s="6">
        <v>13</v>
      </c>
      <c r="T107" s="6">
        <v>25</v>
      </c>
      <c r="U107" s="6">
        <v>6</v>
      </c>
      <c r="V107" s="6">
        <v>5</v>
      </c>
      <c r="W107" s="6">
        <v>11</v>
      </c>
      <c r="X107" s="6">
        <v>373</v>
      </c>
      <c r="Y107" s="6">
        <v>344</v>
      </c>
      <c r="Z107" s="6">
        <v>717</v>
      </c>
    </row>
    <row r="108" spans="1:26" x14ac:dyDescent="0.45">
      <c r="A108" s="4">
        <v>475</v>
      </c>
      <c r="B108" s="5" t="s">
        <v>120</v>
      </c>
      <c r="C108" s="6">
        <v>0</v>
      </c>
      <c r="D108" s="6">
        <v>0</v>
      </c>
      <c r="E108" s="6">
        <v>0</v>
      </c>
      <c r="F108" s="6">
        <v>13</v>
      </c>
      <c r="G108" s="6">
        <v>4</v>
      </c>
      <c r="H108" s="6">
        <v>17</v>
      </c>
      <c r="I108" s="6">
        <v>46</v>
      </c>
      <c r="J108" s="6">
        <v>32</v>
      </c>
      <c r="K108" s="6">
        <v>78</v>
      </c>
      <c r="L108" s="6">
        <v>139</v>
      </c>
      <c r="M108" s="6">
        <v>111</v>
      </c>
      <c r="N108" s="6">
        <v>250</v>
      </c>
      <c r="O108" s="6">
        <v>0</v>
      </c>
      <c r="P108" s="6">
        <v>0</v>
      </c>
      <c r="Q108" s="6">
        <v>0</v>
      </c>
      <c r="R108" s="6">
        <v>10</v>
      </c>
      <c r="S108" s="6">
        <v>7</v>
      </c>
      <c r="T108" s="6">
        <v>17</v>
      </c>
      <c r="U108" s="6">
        <v>7</v>
      </c>
      <c r="V108" s="6">
        <v>2</v>
      </c>
      <c r="W108" s="6">
        <v>9</v>
      </c>
      <c r="X108" s="6">
        <v>215</v>
      </c>
      <c r="Y108" s="6">
        <v>156</v>
      </c>
      <c r="Z108" s="6">
        <v>371</v>
      </c>
    </row>
    <row r="109" spans="1:26" x14ac:dyDescent="0.45">
      <c r="A109" s="4">
        <v>478</v>
      </c>
      <c r="B109" s="5" t="s">
        <v>121</v>
      </c>
      <c r="C109" s="6">
        <v>1</v>
      </c>
      <c r="D109" s="6">
        <v>1</v>
      </c>
      <c r="E109" s="6">
        <v>2</v>
      </c>
      <c r="F109" s="6">
        <v>44</v>
      </c>
      <c r="G109" s="6">
        <v>21</v>
      </c>
      <c r="H109" s="6">
        <v>65</v>
      </c>
      <c r="I109" s="6">
        <v>164</v>
      </c>
      <c r="J109" s="6">
        <v>141</v>
      </c>
      <c r="K109" s="6">
        <v>305</v>
      </c>
      <c r="L109" s="6">
        <v>129</v>
      </c>
      <c r="M109" s="6">
        <v>109</v>
      </c>
      <c r="N109" s="6">
        <v>238</v>
      </c>
      <c r="O109" s="6">
        <v>0</v>
      </c>
      <c r="P109" s="6">
        <v>0</v>
      </c>
      <c r="Q109" s="6">
        <v>0</v>
      </c>
      <c r="R109" s="6">
        <v>11</v>
      </c>
      <c r="S109" s="6">
        <v>20</v>
      </c>
      <c r="T109" s="6">
        <v>31</v>
      </c>
      <c r="U109" s="6">
        <v>6</v>
      </c>
      <c r="V109" s="6">
        <v>5</v>
      </c>
      <c r="W109" s="6">
        <v>11</v>
      </c>
      <c r="X109" s="6">
        <v>355</v>
      </c>
      <c r="Y109" s="6">
        <v>297</v>
      </c>
      <c r="Z109" s="6">
        <v>652</v>
      </c>
    </row>
    <row r="110" spans="1:26" x14ac:dyDescent="0.45">
      <c r="A110" s="4">
        <v>479</v>
      </c>
      <c r="B110" s="5" t="s">
        <v>122</v>
      </c>
      <c r="C110" s="6">
        <v>1</v>
      </c>
      <c r="D110" s="6">
        <v>0</v>
      </c>
      <c r="E110" s="6">
        <v>1</v>
      </c>
      <c r="F110" s="6">
        <v>9</v>
      </c>
      <c r="G110" s="6">
        <v>6</v>
      </c>
      <c r="H110" s="6">
        <v>15</v>
      </c>
      <c r="I110" s="6">
        <v>130</v>
      </c>
      <c r="J110" s="6">
        <v>108</v>
      </c>
      <c r="K110" s="6">
        <v>238</v>
      </c>
      <c r="L110" s="6">
        <v>141</v>
      </c>
      <c r="M110" s="6">
        <v>108</v>
      </c>
      <c r="N110" s="6">
        <v>249</v>
      </c>
      <c r="O110" s="6">
        <v>2</v>
      </c>
      <c r="P110" s="6">
        <v>1</v>
      </c>
      <c r="Q110" s="6">
        <v>3</v>
      </c>
      <c r="R110" s="6">
        <v>48</v>
      </c>
      <c r="S110" s="6">
        <v>32</v>
      </c>
      <c r="T110" s="6">
        <v>80</v>
      </c>
      <c r="U110" s="6">
        <v>8</v>
      </c>
      <c r="V110" s="6">
        <v>12</v>
      </c>
      <c r="W110" s="6">
        <v>20</v>
      </c>
      <c r="X110" s="6">
        <v>339</v>
      </c>
      <c r="Y110" s="6">
        <v>267</v>
      </c>
      <c r="Z110" s="6">
        <v>606</v>
      </c>
    </row>
    <row r="111" spans="1:26" x14ac:dyDescent="0.45">
      <c r="A111" s="4">
        <v>480</v>
      </c>
      <c r="B111" s="5" t="s">
        <v>123</v>
      </c>
      <c r="C111" s="6">
        <v>2</v>
      </c>
      <c r="D111" s="6">
        <v>5</v>
      </c>
      <c r="E111" s="6">
        <v>7</v>
      </c>
      <c r="F111" s="6">
        <v>35</v>
      </c>
      <c r="G111" s="6">
        <v>44</v>
      </c>
      <c r="H111" s="6">
        <v>79</v>
      </c>
      <c r="I111" s="6">
        <v>245</v>
      </c>
      <c r="J111" s="6">
        <v>268</v>
      </c>
      <c r="K111" s="6">
        <v>513</v>
      </c>
      <c r="L111" s="6">
        <v>604</v>
      </c>
      <c r="M111" s="6">
        <v>680</v>
      </c>
      <c r="N111" s="6">
        <v>1284</v>
      </c>
      <c r="O111" s="6">
        <v>0</v>
      </c>
      <c r="P111" s="6">
        <v>0</v>
      </c>
      <c r="Q111" s="6">
        <v>0</v>
      </c>
      <c r="R111" s="6">
        <v>105</v>
      </c>
      <c r="S111" s="6">
        <v>97</v>
      </c>
      <c r="T111" s="6">
        <v>202</v>
      </c>
      <c r="U111" s="6">
        <v>23</v>
      </c>
      <c r="V111" s="6">
        <v>38</v>
      </c>
      <c r="W111" s="6">
        <v>61</v>
      </c>
      <c r="X111" s="6">
        <v>1014</v>
      </c>
      <c r="Y111" s="6">
        <v>1132</v>
      </c>
      <c r="Z111" s="6">
        <v>2146</v>
      </c>
    </row>
    <row r="112" spans="1:26" x14ac:dyDescent="0.45">
      <c r="A112" s="4">
        <v>481</v>
      </c>
      <c r="B112" s="5" t="s">
        <v>124</v>
      </c>
      <c r="C112" s="6">
        <v>0</v>
      </c>
      <c r="D112" s="6">
        <v>1</v>
      </c>
      <c r="E112" s="6">
        <v>1</v>
      </c>
      <c r="F112" s="6">
        <v>19</v>
      </c>
      <c r="G112" s="6">
        <v>9</v>
      </c>
      <c r="H112" s="6">
        <v>28</v>
      </c>
      <c r="I112" s="6">
        <v>179</v>
      </c>
      <c r="J112" s="6">
        <v>152</v>
      </c>
      <c r="K112" s="6">
        <v>331</v>
      </c>
      <c r="L112" s="6">
        <v>310</v>
      </c>
      <c r="M112" s="6">
        <v>249</v>
      </c>
      <c r="N112" s="6">
        <v>559</v>
      </c>
      <c r="O112" s="6">
        <v>0</v>
      </c>
      <c r="P112" s="6">
        <v>3</v>
      </c>
      <c r="Q112" s="6">
        <v>3</v>
      </c>
      <c r="R112" s="6">
        <v>22</v>
      </c>
      <c r="S112" s="6">
        <v>21</v>
      </c>
      <c r="T112" s="6">
        <v>43</v>
      </c>
      <c r="U112" s="6">
        <v>14</v>
      </c>
      <c r="V112" s="6">
        <v>15</v>
      </c>
      <c r="W112" s="6">
        <v>29</v>
      </c>
      <c r="X112" s="6">
        <v>544</v>
      </c>
      <c r="Y112" s="6">
        <v>450</v>
      </c>
      <c r="Z112" s="6">
        <v>994</v>
      </c>
    </row>
    <row r="113" spans="1:26" x14ac:dyDescent="0.45">
      <c r="A113" s="4">
        <v>482</v>
      </c>
      <c r="B113" s="5" t="s">
        <v>125</v>
      </c>
      <c r="C113" s="6">
        <v>0</v>
      </c>
      <c r="D113" s="6">
        <v>0</v>
      </c>
      <c r="E113" s="6">
        <v>0</v>
      </c>
      <c r="F113" s="6">
        <v>1</v>
      </c>
      <c r="G113" s="6">
        <v>12</v>
      </c>
      <c r="H113" s="6">
        <v>13</v>
      </c>
      <c r="I113" s="6">
        <v>32</v>
      </c>
      <c r="J113" s="6">
        <v>102</v>
      </c>
      <c r="K113" s="6">
        <v>134</v>
      </c>
      <c r="L113" s="6">
        <v>113</v>
      </c>
      <c r="M113" s="6">
        <v>379</v>
      </c>
      <c r="N113" s="6">
        <v>492</v>
      </c>
      <c r="O113" s="6">
        <v>0</v>
      </c>
      <c r="P113" s="6">
        <v>1</v>
      </c>
      <c r="Q113" s="6">
        <v>1</v>
      </c>
      <c r="R113" s="6">
        <v>107</v>
      </c>
      <c r="S113" s="6">
        <v>287</v>
      </c>
      <c r="T113" s="6">
        <v>394</v>
      </c>
      <c r="U113" s="6">
        <v>11</v>
      </c>
      <c r="V113" s="6">
        <v>38</v>
      </c>
      <c r="W113" s="6">
        <v>49</v>
      </c>
      <c r="X113" s="6">
        <v>264</v>
      </c>
      <c r="Y113" s="6">
        <v>819</v>
      </c>
      <c r="Z113" s="6">
        <v>1083</v>
      </c>
    </row>
    <row r="114" spans="1:26" x14ac:dyDescent="0.45">
      <c r="A114" s="4">
        <v>484</v>
      </c>
      <c r="B114" s="5" t="s">
        <v>126</v>
      </c>
      <c r="C114" s="6">
        <v>0</v>
      </c>
      <c r="D114" s="6">
        <v>1</v>
      </c>
      <c r="E114" s="6">
        <v>1</v>
      </c>
      <c r="F114" s="6">
        <v>22</v>
      </c>
      <c r="G114" s="6">
        <v>10</v>
      </c>
      <c r="H114" s="6">
        <v>32</v>
      </c>
      <c r="I114" s="6">
        <v>82</v>
      </c>
      <c r="J114" s="6">
        <v>82</v>
      </c>
      <c r="K114" s="6">
        <v>164</v>
      </c>
      <c r="L114" s="6">
        <v>134</v>
      </c>
      <c r="M114" s="6">
        <v>106</v>
      </c>
      <c r="N114" s="6">
        <v>240</v>
      </c>
      <c r="O114" s="6">
        <v>1</v>
      </c>
      <c r="P114" s="6">
        <v>1</v>
      </c>
      <c r="Q114" s="6">
        <v>2</v>
      </c>
      <c r="R114" s="6">
        <v>60</v>
      </c>
      <c r="S114" s="6">
        <v>42</v>
      </c>
      <c r="T114" s="6">
        <v>102</v>
      </c>
      <c r="U114" s="6">
        <v>13</v>
      </c>
      <c r="V114" s="6">
        <v>11</v>
      </c>
      <c r="W114" s="6">
        <v>24</v>
      </c>
      <c r="X114" s="6">
        <v>312</v>
      </c>
      <c r="Y114" s="6">
        <v>253</v>
      </c>
      <c r="Z114" s="6">
        <v>565</v>
      </c>
    </row>
    <row r="115" spans="1:26" x14ac:dyDescent="0.45">
      <c r="A115" s="4">
        <v>485</v>
      </c>
      <c r="B115" s="5" t="s">
        <v>127</v>
      </c>
      <c r="C115" s="6">
        <v>1</v>
      </c>
      <c r="D115" s="6">
        <v>0</v>
      </c>
      <c r="E115" s="6">
        <v>1</v>
      </c>
      <c r="F115" s="6">
        <v>21</v>
      </c>
      <c r="G115" s="6">
        <v>23</v>
      </c>
      <c r="H115" s="6">
        <v>44</v>
      </c>
      <c r="I115" s="6">
        <v>56</v>
      </c>
      <c r="J115" s="6">
        <v>50</v>
      </c>
      <c r="K115" s="6">
        <v>106</v>
      </c>
      <c r="L115" s="6">
        <v>145</v>
      </c>
      <c r="M115" s="6">
        <v>166</v>
      </c>
      <c r="N115" s="6">
        <v>311</v>
      </c>
      <c r="O115" s="6">
        <v>1</v>
      </c>
      <c r="P115" s="6">
        <v>0</v>
      </c>
      <c r="Q115" s="6">
        <v>1</v>
      </c>
      <c r="R115" s="6">
        <v>6</v>
      </c>
      <c r="S115" s="6">
        <v>10</v>
      </c>
      <c r="T115" s="6">
        <v>16</v>
      </c>
      <c r="U115" s="6">
        <v>11</v>
      </c>
      <c r="V115" s="6">
        <v>6</v>
      </c>
      <c r="W115" s="6">
        <v>17</v>
      </c>
      <c r="X115" s="6">
        <v>241</v>
      </c>
      <c r="Y115" s="6">
        <v>255</v>
      </c>
      <c r="Z115" s="6">
        <v>496</v>
      </c>
    </row>
    <row r="116" spans="1:26" x14ac:dyDescent="0.45">
      <c r="A116" s="4">
        <v>488</v>
      </c>
      <c r="B116" s="5" t="s">
        <v>128</v>
      </c>
      <c r="C116" s="6">
        <v>0</v>
      </c>
      <c r="D116" s="6">
        <v>0</v>
      </c>
      <c r="E116" s="6">
        <v>0</v>
      </c>
      <c r="F116" s="6">
        <v>3</v>
      </c>
      <c r="G116" s="6">
        <v>0</v>
      </c>
      <c r="H116" s="6">
        <v>3</v>
      </c>
      <c r="I116" s="6">
        <v>174</v>
      </c>
      <c r="J116" s="6">
        <v>169</v>
      </c>
      <c r="K116" s="6">
        <v>343</v>
      </c>
      <c r="L116" s="6">
        <v>82</v>
      </c>
      <c r="M116" s="6">
        <v>105</v>
      </c>
      <c r="N116" s="6">
        <v>187</v>
      </c>
      <c r="O116" s="6">
        <v>1</v>
      </c>
      <c r="P116" s="6">
        <v>0</v>
      </c>
      <c r="Q116" s="6">
        <v>1</v>
      </c>
      <c r="R116" s="6">
        <v>12</v>
      </c>
      <c r="S116" s="6">
        <v>17</v>
      </c>
      <c r="T116" s="6">
        <v>29</v>
      </c>
      <c r="U116" s="6">
        <v>7</v>
      </c>
      <c r="V116" s="6">
        <v>4</v>
      </c>
      <c r="W116" s="6">
        <v>11</v>
      </c>
      <c r="X116" s="6">
        <v>279</v>
      </c>
      <c r="Y116" s="6">
        <v>295</v>
      </c>
      <c r="Z116" s="6">
        <v>574</v>
      </c>
    </row>
    <row r="117" spans="1:26" x14ac:dyDescent="0.45">
      <c r="A117" s="4">
        <v>489</v>
      </c>
      <c r="B117" s="5" t="s">
        <v>129</v>
      </c>
      <c r="C117" s="6">
        <v>0</v>
      </c>
      <c r="D117" s="6">
        <v>0</v>
      </c>
      <c r="E117" s="6">
        <v>0</v>
      </c>
      <c r="F117" s="6">
        <v>7</v>
      </c>
      <c r="G117" s="6">
        <v>3</v>
      </c>
      <c r="H117" s="6">
        <v>10</v>
      </c>
      <c r="I117" s="6">
        <v>39</v>
      </c>
      <c r="J117" s="6">
        <v>28</v>
      </c>
      <c r="K117" s="6">
        <v>67</v>
      </c>
      <c r="L117" s="6">
        <v>138</v>
      </c>
      <c r="M117" s="6">
        <v>118</v>
      </c>
      <c r="N117" s="6">
        <v>256</v>
      </c>
      <c r="O117" s="6">
        <v>0</v>
      </c>
      <c r="P117" s="6">
        <v>0</v>
      </c>
      <c r="Q117" s="6">
        <v>0</v>
      </c>
      <c r="R117" s="6">
        <v>5</v>
      </c>
      <c r="S117" s="6">
        <v>5</v>
      </c>
      <c r="T117" s="6">
        <v>10</v>
      </c>
      <c r="U117" s="6">
        <v>3</v>
      </c>
      <c r="V117" s="6">
        <v>6</v>
      </c>
      <c r="W117" s="6">
        <v>9</v>
      </c>
      <c r="X117" s="6">
        <v>192</v>
      </c>
      <c r="Y117" s="6">
        <v>160</v>
      </c>
      <c r="Z117" s="6">
        <v>352</v>
      </c>
    </row>
    <row r="118" spans="1:26" x14ac:dyDescent="0.45">
      <c r="A118" s="4">
        <v>490</v>
      </c>
      <c r="B118" s="5" t="s">
        <v>130</v>
      </c>
      <c r="C118" s="6">
        <v>4</v>
      </c>
      <c r="D118" s="6">
        <v>2</v>
      </c>
      <c r="E118" s="6">
        <v>6</v>
      </c>
      <c r="F118" s="6">
        <v>97</v>
      </c>
      <c r="G118" s="6">
        <v>72</v>
      </c>
      <c r="H118" s="6">
        <v>169</v>
      </c>
      <c r="I118" s="6">
        <v>388</v>
      </c>
      <c r="J118" s="6">
        <v>345</v>
      </c>
      <c r="K118" s="6">
        <v>733</v>
      </c>
      <c r="L118" s="6">
        <v>584</v>
      </c>
      <c r="M118" s="6">
        <v>540</v>
      </c>
      <c r="N118" s="6">
        <v>1124</v>
      </c>
      <c r="O118" s="6">
        <v>2</v>
      </c>
      <c r="P118" s="6">
        <v>3</v>
      </c>
      <c r="Q118" s="6">
        <v>5</v>
      </c>
      <c r="R118" s="6">
        <v>189</v>
      </c>
      <c r="S118" s="6">
        <v>168</v>
      </c>
      <c r="T118" s="6">
        <v>357</v>
      </c>
      <c r="U118" s="6">
        <v>41</v>
      </c>
      <c r="V118" s="6">
        <v>44</v>
      </c>
      <c r="W118" s="6">
        <v>85</v>
      </c>
      <c r="X118" s="6">
        <v>1305</v>
      </c>
      <c r="Y118" s="6">
        <v>1174</v>
      </c>
      <c r="Z118" s="6">
        <v>2479</v>
      </c>
    </row>
    <row r="119" spans="1:26" x14ac:dyDescent="0.45">
      <c r="A119" s="4">
        <v>491</v>
      </c>
      <c r="B119" s="5" t="s">
        <v>131</v>
      </c>
      <c r="C119" s="6">
        <v>0</v>
      </c>
      <c r="D119" s="6">
        <v>0</v>
      </c>
      <c r="E119" s="6">
        <v>0</v>
      </c>
      <c r="F119" s="6">
        <v>34</v>
      </c>
      <c r="G119" s="6">
        <v>28</v>
      </c>
      <c r="H119" s="6">
        <v>62</v>
      </c>
      <c r="I119" s="6">
        <v>20</v>
      </c>
      <c r="J119" s="6">
        <v>13</v>
      </c>
      <c r="K119" s="6">
        <v>33</v>
      </c>
      <c r="L119" s="6">
        <v>23</v>
      </c>
      <c r="M119" s="6">
        <v>23</v>
      </c>
      <c r="N119" s="6">
        <v>46</v>
      </c>
      <c r="O119" s="6">
        <v>0</v>
      </c>
      <c r="P119" s="6">
        <v>0</v>
      </c>
      <c r="Q119" s="6">
        <v>0</v>
      </c>
      <c r="R119" s="6">
        <v>238</v>
      </c>
      <c r="S119" s="6">
        <v>230</v>
      </c>
      <c r="T119" s="6">
        <v>468</v>
      </c>
      <c r="U119" s="6">
        <v>7</v>
      </c>
      <c r="V119" s="6">
        <v>8</v>
      </c>
      <c r="W119" s="6">
        <v>15</v>
      </c>
      <c r="X119" s="6">
        <v>322</v>
      </c>
      <c r="Y119" s="6">
        <v>302</v>
      </c>
      <c r="Z119" s="6">
        <v>624</v>
      </c>
    </row>
    <row r="120" spans="1:26" x14ac:dyDescent="0.45">
      <c r="A120" s="4">
        <v>492</v>
      </c>
      <c r="B120" s="5" t="s">
        <v>132</v>
      </c>
      <c r="C120" s="6">
        <v>0</v>
      </c>
      <c r="D120" s="6">
        <v>0</v>
      </c>
      <c r="E120" s="6">
        <v>0</v>
      </c>
      <c r="F120" s="6">
        <v>19</v>
      </c>
      <c r="G120" s="6">
        <v>22</v>
      </c>
      <c r="H120" s="6">
        <v>41</v>
      </c>
      <c r="I120" s="6">
        <v>22</v>
      </c>
      <c r="J120" s="6">
        <v>14</v>
      </c>
      <c r="K120" s="6">
        <v>36</v>
      </c>
      <c r="L120" s="6">
        <v>26</v>
      </c>
      <c r="M120" s="6">
        <v>35</v>
      </c>
      <c r="N120" s="6">
        <v>61</v>
      </c>
      <c r="O120" s="6">
        <v>0</v>
      </c>
      <c r="P120" s="6">
        <v>0</v>
      </c>
      <c r="Q120" s="6">
        <v>0</v>
      </c>
      <c r="R120" s="6">
        <v>142</v>
      </c>
      <c r="S120" s="6">
        <v>161</v>
      </c>
      <c r="T120" s="6">
        <v>303</v>
      </c>
      <c r="U120" s="6">
        <v>7</v>
      </c>
      <c r="V120" s="6">
        <v>8</v>
      </c>
      <c r="W120" s="6">
        <v>15</v>
      </c>
      <c r="X120" s="6">
        <v>216</v>
      </c>
      <c r="Y120" s="6">
        <v>240</v>
      </c>
      <c r="Z120" s="6">
        <v>456</v>
      </c>
    </row>
    <row r="121" spans="1:26" x14ac:dyDescent="0.45">
      <c r="A121" s="4">
        <v>493</v>
      </c>
      <c r="B121" s="5" t="s">
        <v>133</v>
      </c>
      <c r="C121" s="6">
        <v>3</v>
      </c>
      <c r="D121" s="6">
        <v>0</v>
      </c>
      <c r="E121" s="6">
        <v>3</v>
      </c>
      <c r="F121" s="6">
        <v>22</v>
      </c>
      <c r="G121" s="6">
        <v>24</v>
      </c>
      <c r="H121" s="6">
        <v>46</v>
      </c>
      <c r="I121" s="6">
        <v>69</v>
      </c>
      <c r="J121" s="6">
        <v>53</v>
      </c>
      <c r="K121" s="6">
        <v>122</v>
      </c>
      <c r="L121" s="6">
        <v>179</v>
      </c>
      <c r="M121" s="6">
        <v>161</v>
      </c>
      <c r="N121" s="6">
        <v>340</v>
      </c>
      <c r="O121" s="6">
        <v>1</v>
      </c>
      <c r="P121" s="6">
        <v>0</v>
      </c>
      <c r="Q121" s="6">
        <v>1</v>
      </c>
      <c r="R121" s="6">
        <v>117</v>
      </c>
      <c r="S121" s="6">
        <v>112</v>
      </c>
      <c r="T121" s="6">
        <v>229</v>
      </c>
      <c r="U121" s="6">
        <v>15</v>
      </c>
      <c r="V121" s="6">
        <v>17</v>
      </c>
      <c r="W121" s="6">
        <v>32</v>
      </c>
      <c r="X121" s="6">
        <v>406</v>
      </c>
      <c r="Y121" s="6">
        <v>367</v>
      </c>
      <c r="Z121" s="6">
        <v>773</v>
      </c>
    </row>
    <row r="122" spans="1:26" x14ac:dyDescent="0.45">
      <c r="A122" s="4">
        <v>494</v>
      </c>
      <c r="B122" s="5" t="s">
        <v>134</v>
      </c>
      <c r="C122" s="6">
        <v>0</v>
      </c>
      <c r="D122" s="6">
        <v>0</v>
      </c>
      <c r="E122" s="6">
        <v>0</v>
      </c>
      <c r="F122" s="6">
        <v>11</v>
      </c>
      <c r="G122" s="6">
        <v>16</v>
      </c>
      <c r="H122" s="6">
        <v>27</v>
      </c>
      <c r="I122" s="6">
        <v>96</v>
      </c>
      <c r="J122" s="6">
        <v>106</v>
      </c>
      <c r="K122" s="6">
        <v>202</v>
      </c>
      <c r="L122" s="6">
        <v>209</v>
      </c>
      <c r="M122" s="6">
        <v>169</v>
      </c>
      <c r="N122" s="6">
        <v>378</v>
      </c>
      <c r="O122" s="6">
        <v>1</v>
      </c>
      <c r="P122" s="6">
        <v>0</v>
      </c>
      <c r="Q122" s="6">
        <v>1</v>
      </c>
      <c r="R122" s="6">
        <v>24</v>
      </c>
      <c r="S122" s="6">
        <v>23</v>
      </c>
      <c r="T122" s="6">
        <v>47</v>
      </c>
      <c r="U122" s="6">
        <v>11</v>
      </c>
      <c r="V122" s="6">
        <v>3</v>
      </c>
      <c r="W122" s="6">
        <v>14</v>
      </c>
      <c r="X122" s="6">
        <v>352</v>
      </c>
      <c r="Y122" s="6">
        <v>317</v>
      </c>
      <c r="Z122" s="6">
        <v>669</v>
      </c>
    </row>
    <row r="123" spans="1:26" x14ac:dyDescent="0.45">
      <c r="A123" s="4">
        <v>496</v>
      </c>
      <c r="B123" s="5" t="s">
        <v>135</v>
      </c>
      <c r="C123" s="6">
        <v>5</v>
      </c>
      <c r="D123" s="6">
        <v>0</v>
      </c>
      <c r="E123" s="6">
        <v>5</v>
      </c>
      <c r="F123" s="6">
        <v>42</v>
      </c>
      <c r="G123" s="6">
        <v>39</v>
      </c>
      <c r="H123" s="6">
        <v>81</v>
      </c>
      <c r="I123" s="6">
        <v>224</v>
      </c>
      <c r="J123" s="6">
        <v>196</v>
      </c>
      <c r="K123" s="6">
        <v>420</v>
      </c>
      <c r="L123" s="6">
        <v>641</v>
      </c>
      <c r="M123" s="6">
        <v>578</v>
      </c>
      <c r="N123" s="6">
        <v>1219</v>
      </c>
      <c r="O123" s="6">
        <v>0</v>
      </c>
      <c r="P123" s="6">
        <v>0</v>
      </c>
      <c r="Q123" s="6">
        <v>0</v>
      </c>
      <c r="R123" s="6">
        <v>51</v>
      </c>
      <c r="S123" s="6">
        <v>25</v>
      </c>
      <c r="T123" s="6">
        <v>76</v>
      </c>
      <c r="U123" s="6">
        <v>19</v>
      </c>
      <c r="V123" s="6">
        <v>19</v>
      </c>
      <c r="W123" s="6">
        <v>38</v>
      </c>
      <c r="X123" s="6">
        <v>982</v>
      </c>
      <c r="Y123" s="6">
        <v>857</v>
      </c>
      <c r="Z123" s="6">
        <v>1839</v>
      </c>
    </row>
    <row r="124" spans="1:26" x14ac:dyDescent="0.45">
      <c r="A124" s="4">
        <v>497</v>
      </c>
      <c r="B124" s="5" t="s">
        <v>136</v>
      </c>
      <c r="C124" s="6">
        <v>2</v>
      </c>
      <c r="D124" s="6">
        <v>3</v>
      </c>
      <c r="E124" s="6">
        <v>5</v>
      </c>
      <c r="F124" s="6">
        <v>42</v>
      </c>
      <c r="G124" s="6">
        <v>38</v>
      </c>
      <c r="H124" s="6">
        <v>80</v>
      </c>
      <c r="I124" s="6">
        <v>81</v>
      </c>
      <c r="J124" s="6">
        <v>86</v>
      </c>
      <c r="K124" s="6">
        <v>167</v>
      </c>
      <c r="L124" s="6">
        <v>298</v>
      </c>
      <c r="M124" s="6">
        <v>314</v>
      </c>
      <c r="N124" s="6">
        <v>612</v>
      </c>
      <c r="O124" s="6">
        <v>1</v>
      </c>
      <c r="P124" s="6">
        <v>0</v>
      </c>
      <c r="Q124" s="6">
        <v>1</v>
      </c>
      <c r="R124" s="6">
        <v>117</v>
      </c>
      <c r="S124" s="6">
        <v>113</v>
      </c>
      <c r="T124" s="6">
        <v>230</v>
      </c>
      <c r="U124" s="6">
        <v>17</v>
      </c>
      <c r="V124" s="6">
        <v>11</v>
      </c>
      <c r="W124" s="6">
        <v>28</v>
      </c>
      <c r="X124" s="6">
        <v>558</v>
      </c>
      <c r="Y124" s="6">
        <v>565</v>
      </c>
      <c r="Z124" s="6">
        <v>1123</v>
      </c>
    </row>
    <row r="125" spans="1:26" x14ac:dyDescent="0.45">
      <c r="A125" s="4">
        <v>498</v>
      </c>
      <c r="B125" s="5" t="s">
        <v>137</v>
      </c>
      <c r="C125" s="6">
        <v>0</v>
      </c>
      <c r="D125" s="6">
        <v>0</v>
      </c>
      <c r="E125" s="6">
        <v>0</v>
      </c>
      <c r="F125" s="6">
        <v>0</v>
      </c>
      <c r="G125" s="6">
        <v>1</v>
      </c>
      <c r="H125" s="6">
        <v>1</v>
      </c>
      <c r="I125" s="6">
        <v>7</v>
      </c>
      <c r="J125" s="6">
        <v>15</v>
      </c>
      <c r="K125" s="6">
        <v>22</v>
      </c>
      <c r="L125" s="6">
        <v>23</v>
      </c>
      <c r="M125" s="6">
        <v>32</v>
      </c>
      <c r="N125" s="6">
        <v>55</v>
      </c>
      <c r="O125" s="6">
        <v>0</v>
      </c>
      <c r="P125" s="6">
        <v>0</v>
      </c>
      <c r="Q125" s="6">
        <v>0</v>
      </c>
      <c r="R125" s="6">
        <v>7</v>
      </c>
      <c r="S125" s="6">
        <v>8</v>
      </c>
      <c r="T125" s="6">
        <v>15</v>
      </c>
      <c r="U125" s="6">
        <v>1</v>
      </c>
      <c r="V125" s="6">
        <v>1</v>
      </c>
      <c r="W125" s="6">
        <v>2</v>
      </c>
      <c r="X125" s="6">
        <v>38</v>
      </c>
      <c r="Y125" s="6">
        <v>57</v>
      </c>
      <c r="Z125" s="6">
        <v>95</v>
      </c>
    </row>
    <row r="126" spans="1:26" x14ac:dyDescent="0.45">
      <c r="A126" s="4">
        <v>499</v>
      </c>
      <c r="B126" s="5" t="s">
        <v>138</v>
      </c>
      <c r="C126" s="6">
        <v>0</v>
      </c>
      <c r="D126" s="6">
        <v>0</v>
      </c>
      <c r="E126" s="6">
        <v>0</v>
      </c>
      <c r="F126" s="6">
        <v>1</v>
      </c>
      <c r="G126" s="6">
        <v>3</v>
      </c>
      <c r="H126" s="6">
        <v>4</v>
      </c>
      <c r="I126" s="6">
        <v>4</v>
      </c>
      <c r="J126" s="6">
        <v>13</v>
      </c>
      <c r="K126" s="6">
        <v>17</v>
      </c>
      <c r="L126" s="6">
        <v>28</v>
      </c>
      <c r="M126" s="6">
        <v>32</v>
      </c>
      <c r="N126" s="6">
        <v>60</v>
      </c>
      <c r="O126" s="6">
        <v>0</v>
      </c>
      <c r="P126" s="6">
        <v>0</v>
      </c>
      <c r="Q126" s="6">
        <v>0</v>
      </c>
      <c r="R126" s="6">
        <v>36</v>
      </c>
      <c r="S126" s="6">
        <v>36</v>
      </c>
      <c r="T126" s="6">
        <v>72</v>
      </c>
      <c r="U126" s="6">
        <v>6</v>
      </c>
      <c r="V126" s="6">
        <v>4</v>
      </c>
      <c r="W126" s="6">
        <v>10</v>
      </c>
      <c r="X126" s="6">
        <v>75</v>
      </c>
      <c r="Y126" s="6">
        <v>88</v>
      </c>
      <c r="Z126" s="6">
        <v>163</v>
      </c>
    </row>
    <row r="127" spans="1:26" x14ac:dyDescent="0.45">
      <c r="A127" s="4">
        <v>500</v>
      </c>
      <c r="B127" s="5" t="s">
        <v>139</v>
      </c>
      <c r="C127" s="6">
        <v>1</v>
      </c>
      <c r="D127" s="6">
        <v>0</v>
      </c>
      <c r="E127" s="6">
        <v>1</v>
      </c>
      <c r="F127" s="6">
        <v>19</v>
      </c>
      <c r="G127" s="6">
        <v>11</v>
      </c>
      <c r="H127" s="6">
        <v>30</v>
      </c>
      <c r="I127" s="6">
        <v>131</v>
      </c>
      <c r="J127" s="6">
        <v>130</v>
      </c>
      <c r="K127" s="6">
        <v>261</v>
      </c>
      <c r="L127" s="6">
        <v>90</v>
      </c>
      <c r="M127" s="6">
        <v>68</v>
      </c>
      <c r="N127" s="6">
        <v>158</v>
      </c>
      <c r="O127" s="6">
        <v>0</v>
      </c>
      <c r="P127" s="6">
        <v>0</v>
      </c>
      <c r="Q127" s="6">
        <v>0</v>
      </c>
      <c r="R127" s="6">
        <v>95</v>
      </c>
      <c r="S127" s="6">
        <v>85</v>
      </c>
      <c r="T127" s="6">
        <v>180</v>
      </c>
      <c r="U127" s="6">
        <v>17</v>
      </c>
      <c r="V127" s="6">
        <v>14</v>
      </c>
      <c r="W127" s="6">
        <v>31</v>
      </c>
      <c r="X127" s="6">
        <v>353</v>
      </c>
      <c r="Y127" s="6">
        <v>308</v>
      </c>
      <c r="Z127" s="6">
        <v>661</v>
      </c>
    </row>
    <row r="128" spans="1:26" x14ac:dyDescent="0.45">
      <c r="A128" s="4">
        <v>501</v>
      </c>
      <c r="B128" s="5" t="s">
        <v>140</v>
      </c>
      <c r="C128" s="6">
        <v>0</v>
      </c>
      <c r="D128" s="6">
        <v>2</v>
      </c>
      <c r="E128" s="6">
        <v>2</v>
      </c>
      <c r="F128" s="6">
        <v>10</v>
      </c>
      <c r="G128" s="6">
        <v>6</v>
      </c>
      <c r="H128" s="6">
        <v>16</v>
      </c>
      <c r="I128" s="6">
        <v>136</v>
      </c>
      <c r="J128" s="6">
        <v>124</v>
      </c>
      <c r="K128" s="6">
        <v>260</v>
      </c>
      <c r="L128" s="6">
        <v>82</v>
      </c>
      <c r="M128" s="6">
        <v>87</v>
      </c>
      <c r="N128" s="6">
        <v>169</v>
      </c>
      <c r="O128" s="6">
        <v>0</v>
      </c>
      <c r="P128" s="6">
        <v>0</v>
      </c>
      <c r="Q128" s="6">
        <v>0</v>
      </c>
      <c r="R128" s="6">
        <v>19</v>
      </c>
      <c r="S128" s="6">
        <v>12</v>
      </c>
      <c r="T128" s="6">
        <v>31</v>
      </c>
      <c r="U128" s="6">
        <v>10</v>
      </c>
      <c r="V128" s="6">
        <v>9</v>
      </c>
      <c r="W128" s="6">
        <v>19</v>
      </c>
      <c r="X128" s="6">
        <v>257</v>
      </c>
      <c r="Y128" s="6">
        <v>240</v>
      </c>
      <c r="Z128" s="6">
        <v>497</v>
      </c>
    </row>
    <row r="129" spans="1:26" x14ac:dyDescent="0.45">
      <c r="A129" s="4">
        <v>503</v>
      </c>
      <c r="B129" s="5" t="s">
        <v>141</v>
      </c>
      <c r="C129" s="6">
        <v>0</v>
      </c>
      <c r="D129" s="6">
        <v>0</v>
      </c>
      <c r="E129" s="6">
        <v>0</v>
      </c>
      <c r="F129" s="6">
        <v>56</v>
      </c>
      <c r="G129" s="6">
        <v>50</v>
      </c>
      <c r="H129" s="6">
        <v>106</v>
      </c>
      <c r="I129" s="6">
        <v>166</v>
      </c>
      <c r="J129" s="6">
        <v>153</v>
      </c>
      <c r="K129" s="6">
        <v>319</v>
      </c>
      <c r="L129" s="6">
        <v>101</v>
      </c>
      <c r="M129" s="6">
        <v>92</v>
      </c>
      <c r="N129" s="6">
        <v>193</v>
      </c>
      <c r="O129" s="6">
        <v>0</v>
      </c>
      <c r="P129" s="6">
        <v>0</v>
      </c>
      <c r="Q129" s="6">
        <v>0</v>
      </c>
      <c r="R129" s="6">
        <v>26</v>
      </c>
      <c r="S129" s="6">
        <v>20</v>
      </c>
      <c r="T129" s="6">
        <v>46</v>
      </c>
      <c r="U129" s="6">
        <v>7</v>
      </c>
      <c r="V129" s="6">
        <v>8</v>
      </c>
      <c r="W129" s="6">
        <v>15</v>
      </c>
      <c r="X129" s="6">
        <v>356</v>
      </c>
      <c r="Y129" s="6">
        <v>323</v>
      </c>
      <c r="Z129" s="6">
        <v>679</v>
      </c>
    </row>
    <row r="130" spans="1:26" x14ac:dyDescent="0.45">
      <c r="A130" s="4">
        <v>507</v>
      </c>
      <c r="B130" s="5" t="s">
        <v>142</v>
      </c>
      <c r="C130" s="6">
        <v>1</v>
      </c>
      <c r="D130" s="6">
        <v>1</v>
      </c>
      <c r="E130" s="6">
        <v>2</v>
      </c>
      <c r="F130" s="6">
        <v>78</v>
      </c>
      <c r="G130" s="6">
        <v>54</v>
      </c>
      <c r="H130" s="6">
        <v>132</v>
      </c>
      <c r="I130" s="6">
        <v>18</v>
      </c>
      <c r="J130" s="6">
        <v>22</v>
      </c>
      <c r="K130" s="6">
        <v>40</v>
      </c>
      <c r="L130" s="6">
        <v>14</v>
      </c>
      <c r="M130" s="6">
        <v>23</v>
      </c>
      <c r="N130" s="6">
        <v>37</v>
      </c>
      <c r="O130" s="6">
        <v>0</v>
      </c>
      <c r="P130" s="6">
        <v>0</v>
      </c>
      <c r="Q130" s="6">
        <v>0</v>
      </c>
      <c r="R130" s="6">
        <v>255</v>
      </c>
      <c r="S130" s="6">
        <v>253</v>
      </c>
      <c r="T130" s="6">
        <v>508</v>
      </c>
      <c r="U130" s="6">
        <v>14</v>
      </c>
      <c r="V130" s="6">
        <v>14</v>
      </c>
      <c r="W130" s="6">
        <v>28</v>
      </c>
      <c r="X130" s="6">
        <v>380</v>
      </c>
      <c r="Y130" s="6">
        <v>367</v>
      </c>
      <c r="Z130" s="6">
        <v>747</v>
      </c>
    </row>
    <row r="131" spans="1:26" x14ac:dyDescent="0.45">
      <c r="A131" s="4">
        <v>508</v>
      </c>
      <c r="B131" s="5" t="s">
        <v>143</v>
      </c>
      <c r="C131" s="6">
        <v>1</v>
      </c>
      <c r="D131" s="6">
        <v>0</v>
      </c>
      <c r="E131" s="6">
        <v>1</v>
      </c>
      <c r="F131" s="6">
        <v>121</v>
      </c>
      <c r="G131" s="6">
        <v>114</v>
      </c>
      <c r="H131" s="6">
        <v>235</v>
      </c>
      <c r="I131" s="6">
        <v>85</v>
      </c>
      <c r="J131" s="6">
        <v>70</v>
      </c>
      <c r="K131" s="6">
        <v>155</v>
      </c>
      <c r="L131" s="6">
        <v>94</v>
      </c>
      <c r="M131" s="6">
        <v>79</v>
      </c>
      <c r="N131" s="6">
        <v>173</v>
      </c>
      <c r="O131" s="6">
        <v>0</v>
      </c>
      <c r="P131" s="6">
        <v>1</v>
      </c>
      <c r="Q131" s="6">
        <v>1</v>
      </c>
      <c r="R131" s="6">
        <v>729</v>
      </c>
      <c r="S131" s="6">
        <v>660</v>
      </c>
      <c r="T131" s="6">
        <v>1389</v>
      </c>
      <c r="U131" s="6">
        <v>27</v>
      </c>
      <c r="V131" s="6">
        <v>22</v>
      </c>
      <c r="W131" s="6">
        <v>49</v>
      </c>
      <c r="X131" s="6">
        <v>1057</v>
      </c>
      <c r="Y131" s="6">
        <v>946</v>
      </c>
      <c r="Z131" s="6">
        <v>2003</v>
      </c>
    </row>
    <row r="132" spans="1:26" x14ac:dyDescent="0.45">
      <c r="A132" s="4">
        <v>509</v>
      </c>
      <c r="B132" s="5" t="s">
        <v>144</v>
      </c>
      <c r="C132" s="6">
        <v>2</v>
      </c>
      <c r="D132" s="6">
        <v>0</v>
      </c>
      <c r="E132" s="6">
        <v>2</v>
      </c>
      <c r="F132" s="6">
        <v>17</v>
      </c>
      <c r="G132" s="6">
        <v>15</v>
      </c>
      <c r="H132" s="6">
        <v>32</v>
      </c>
      <c r="I132" s="6">
        <v>272</v>
      </c>
      <c r="J132" s="6">
        <v>265</v>
      </c>
      <c r="K132" s="6">
        <v>537</v>
      </c>
      <c r="L132" s="6">
        <v>226</v>
      </c>
      <c r="M132" s="6">
        <v>239</v>
      </c>
      <c r="N132" s="6">
        <v>465</v>
      </c>
      <c r="O132" s="6">
        <v>1</v>
      </c>
      <c r="P132" s="6">
        <v>0</v>
      </c>
      <c r="Q132" s="6">
        <v>1</v>
      </c>
      <c r="R132" s="6">
        <v>118</v>
      </c>
      <c r="S132" s="6">
        <v>109</v>
      </c>
      <c r="T132" s="6">
        <v>227</v>
      </c>
      <c r="U132" s="6">
        <v>11</v>
      </c>
      <c r="V132" s="6">
        <v>11</v>
      </c>
      <c r="W132" s="6">
        <v>22</v>
      </c>
      <c r="X132" s="6">
        <v>647</v>
      </c>
      <c r="Y132" s="6">
        <v>639</v>
      </c>
      <c r="Z132" s="6">
        <v>1286</v>
      </c>
    </row>
    <row r="133" spans="1:26" x14ac:dyDescent="0.45">
      <c r="A133" s="4">
        <v>512</v>
      </c>
      <c r="B133" s="5" t="s">
        <v>145</v>
      </c>
      <c r="C133" s="6">
        <v>2</v>
      </c>
      <c r="D133" s="6">
        <v>1</v>
      </c>
      <c r="E133" s="6">
        <v>3</v>
      </c>
      <c r="F133" s="6">
        <v>11</v>
      </c>
      <c r="G133" s="6">
        <v>11</v>
      </c>
      <c r="H133" s="6">
        <v>22</v>
      </c>
      <c r="I133" s="6">
        <v>82</v>
      </c>
      <c r="J133" s="6">
        <v>86</v>
      </c>
      <c r="K133" s="6">
        <v>168</v>
      </c>
      <c r="L133" s="6">
        <v>98</v>
      </c>
      <c r="M133" s="6">
        <v>94</v>
      </c>
      <c r="N133" s="6">
        <v>192</v>
      </c>
      <c r="O133" s="6">
        <v>0</v>
      </c>
      <c r="P133" s="6">
        <v>1</v>
      </c>
      <c r="Q133" s="6">
        <v>1</v>
      </c>
      <c r="R133" s="6">
        <v>48</v>
      </c>
      <c r="S133" s="6">
        <v>47</v>
      </c>
      <c r="T133" s="6">
        <v>95</v>
      </c>
      <c r="U133" s="6">
        <v>8</v>
      </c>
      <c r="V133" s="6">
        <v>6</v>
      </c>
      <c r="W133" s="6">
        <v>14</v>
      </c>
      <c r="X133" s="6">
        <v>249</v>
      </c>
      <c r="Y133" s="6">
        <v>246</v>
      </c>
      <c r="Z133" s="6">
        <v>495</v>
      </c>
    </row>
    <row r="134" spans="1:26" x14ac:dyDescent="0.45">
      <c r="A134" s="4">
        <v>513</v>
      </c>
      <c r="B134" s="5" t="s">
        <v>146</v>
      </c>
      <c r="C134" s="6">
        <v>1</v>
      </c>
      <c r="D134" s="6">
        <v>2</v>
      </c>
      <c r="E134" s="6">
        <v>3</v>
      </c>
      <c r="F134" s="6">
        <v>72</v>
      </c>
      <c r="G134" s="6">
        <v>74</v>
      </c>
      <c r="H134" s="6">
        <v>146</v>
      </c>
      <c r="I134" s="6">
        <v>167</v>
      </c>
      <c r="J134" s="6">
        <v>161</v>
      </c>
      <c r="K134" s="6">
        <v>328</v>
      </c>
      <c r="L134" s="6">
        <v>130</v>
      </c>
      <c r="M134" s="6">
        <v>166</v>
      </c>
      <c r="N134" s="6">
        <v>296</v>
      </c>
      <c r="O134" s="6">
        <v>0</v>
      </c>
      <c r="P134" s="6">
        <v>0</v>
      </c>
      <c r="Q134" s="6">
        <v>0</v>
      </c>
      <c r="R134" s="6">
        <v>174</v>
      </c>
      <c r="S134" s="6">
        <v>199</v>
      </c>
      <c r="T134" s="6">
        <v>373</v>
      </c>
      <c r="U134" s="6">
        <v>10</v>
      </c>
      <c r="V134" s="6">
        <v>15</v>
      </c>
      <c r="W134" s="6">
        <v>25</v>
      </c>
      <c r="X134" s="6">
        <v>554</v>
      </c>
      <c r="Y134" s="6">
        <v>617</v>
      </c>
      <c r="Z134" s="6">
        <v>1171</v>
      </c>
    </row>
    <row r="135" spans="1:26" x14ac:dyDescent="0.45">
      <c r="A135" s="4">
        <v>514</v>
      </c>
      <c r="B135" s="5" t="s">
        <v>147</v>
      </c>
      <c r="C135" s="6">
        <v>0</v>
      </c>
      <c r="D135" s="6">
        <v>3</v>
      </c>
      <c r="E135" s="6">
        <v>3</v>
      </c>
      <c r="F135" s="6">
        <v>17</v>
      </c>
      <c r="G135" s="6">
        <v>17</v>
      </c>
      <c r="H135" s="6">
        <v>34</v>
      </c>
      <c r="I135" s="6">
        <v>114</v>
      </c>
      <c r="J135" s="6">
        <v>101</v>
      </c>
      <c r="K135" s="6">
        <v>215</v>
      </c>
      <c r="L135" s="6">
        <v>355</v>
      </c>
      <c r="M135" s="6">
        <v>295</v>
      </c>
      <c r="N135" s="6">
        <v>650</v>
      </c>
      <c r="O135" s="6">
        <v>1</v>
      </c>
      <c r="P135" s="6">
        <v>0</v>
      </c>
      <c r="Q135" s="6">
        <v>1</v>
      </c>
      <c r="R135" s="6">
        <v>8</v>
      </c>
      <c r="S135" s="6">
        <v>11</v>
      </c>
      <c r="T135" s="6">
        <v>19</v>
      </c>
      <c r="U135" s="6">
        <v>11</v>
      </c>
      <c r="V135" s="6">
        <v>9</v>
      </c>
      <c r="W135" s="6">
        <v>20</v>
      </c>
      <c r="X135" s="6">
        <v>506</v>
      </c>
      <c r="Y135" s="6">
        <v>436</v>
      </c>
      <c r="Z135" s="6">
        <v>942</v>
      </c>
    </row>
    <row r="136" spans="1:26" x14ac:dyDescent="0.45">
      <c r="A136" s="4">
        <v>515</v>
      </c>
      <c r="B136" s="5" t="s">
        <v>148</v>
      </c>
      <c r="C136" s="6">
        <v>0</v>
      </c>
      <c r="D136" s="6">
        <v>1</v>
      </c>
      <c r="E136" s="6">
        <v>1</v>
      </c>
      <c r="F136" s="6">
        <v>15</v>
      </c>
      <c r="G136" s="6">
        <v>20</v>
      </c>
      <c r="H136" s="6">
        <v>35</v>
      </c>
      <c r="I136" s="6">
        <v>80</v>
      </c>
      <c r="J136" s="6">
        <v>74</v>
      </c>
      <c r="K136" s="6">
        <v>154</v>
      </c>
      <c r="L136" s="6">
        <v>236</v>
      </c>
      <c r="M136" s="6">
        <v>220</v>
      </c>
      <c r="N136" s="6">
        <v>456</v>
      </c>
      <c r="O136" s="6">
        <v>0</v>
      </c>
      <c r="P136" s="6">
        <v>0</v>
      </c>
      <c r="Q136" s="6">
        <v>0</v>
      </c>
      <c r="R136" s="6">
        <v>3</v>
      </c>
      <c r="S136" s="6">
        <v>2</v>
      </c>
      <c r="T136" s="6">
        <v>5</v>
      </c>
      <c r="U136" s="6">
        <v>5</v>
      </c>
      <c r="V136" s="6">
        <v>11</v>
      </c>
      <c r="W136" s="6">
        <v>16</v>
      </c>
      <c r="X136" s="6">
        <v>339</v>
      </c>
      <c r="Y136" s="6">
        <v>328</v>
      </c>
      <c r="Z136" s="6">
        <v>667</v>
      </c>
    </row>
    <row r="137" spans="1:26" x14ac:dyDescent="0.45">
      <c r="A137" s="4">
        <v>516</v>
      </c>
      <c r="B137" s="5" t="s">
        <v>149</v>
      </c>
      <c r="C137" s="6">
        <v>1</v>
      </c>
      <c r="D137" s="6">
        <v>0</v>
      </c>
      <c r="E137" s="6">
        <v>1</v>
      </c>
      <c r="F137" s="6">
        <v>13</v>
      </c>
      <c r="G137" s="6">
        <v>12</v>
      </c>
      <c r="H137" s="6">
        <v>25</v>
      </c>
      <c r="I137" s="6">
        <v>134</v>
      </c>
      <c r="J137" s="6">
        <v>130</v>
      </c>
      <c r="K137" s="6">
        <v>264</v>
      </c>
      <c r="L137" s="6">
        <v>229</v>
      </c>
      <c r="M137" s="6">
        <v>206</v>
      </c>
      <c r="N137" s="6">
        <v>435</v>
      </c>
      <c r="O137" s="6">
        <v>0</v>
      </c>
      <c r="P137" s="6">
        <v>0</v>
      </c>
      <c r="Q137" s="6">
        <v>0</v>
      </c>
      <c r="R137" s="6">
        <v>28</v>
      </c>
      <c r="S137" s="6">
        <v>30</v>
      </c>
      <c r="T137" s="6">
        <v>58</v>
      </c>
      <c r="U137" s="6">
        <v>14</v>
      </c>
      <c r="V137" s="6">
        <v>18</v>
      </c>
      <c r="W137" s="6">
        <v>32</v>
      </c>
      <c r="X137" s="6">
        <v>419</v>
      </c>
      <c r="Y137" s="6">
        <v>396</v>
      </c>
      <c r="Z137" s="6">
        <v>815</v>
      </c>
    </row>
    <row r="138" spans="1:26" x14ac:dyDescent="0.45">
      <c r="A138" s="4">
        <v>517</v>
      </c>
      <c r="B138" s="5" t="s">
        <v>150</v>
      </c>
      <c r="C138" s="6">
        <v>0</v>
      </c>
      <c r="D138" s="6">
        <v>0</v>
      </c>
      <c r="E138" s="6">
        <v>0</v>
      </c>
      <c r="F138" s="6">
        <v>15</v>
      </c>
      <c r="G138" s="6">
        <v>3</v>
      </c>
      <c r="H138" s="6">
        <v>18</v>
      </c>
      <c r="I138" s="6">
        <v>25</v>
      </c>
      <c r="J138" s="6">
        <v>30</v>
      </c>
      <c r="K138" s="6">
        <v>55</v>
      </c>
      <c r="L138" s="6">
        <v>121</v>
      </c>
      <c r="M138" s="6">
        <v>118</v>
      </c>
      <c r="N138" s="6">
        <v>239</v>
      </c>
      <c r="O138" s="6">
        <v>0</v>
      </c>
      <c r="P138" s="6">
        <v>0</v>
      </c>
      <c r="Q138" s="6">
        <v>0</v>
      </c>
      <c r="R138" s="6">
        <v>5</v>
      </c>
      <c r="S138" s="6">
        <v>4</v>
      </c>
      <c r="T138" s="6">
        <v>9</v>
      </c>
      <c r="U138" s="6">
        <v>3</v>
      </c>
      <c r="V138" s="6">
        <v>1</v>
      </c>
      <c r="W138" s="6">
        <v>4</v>
      </c>
      <c r="X138" s="6">
        <v>169</v>
      </c>
      <c r="Y138" s="6">
        <v>156</v>
      </c>
      <c r="Z138" s="6">
        <v>325</v>
      </c>
    </row>
    <row r="139" spans="1:26" x14ac:dyDescent="0.45">
      <c r="A139" s="4">
        <v>518</v>
      </c>
      <c r="B139" s="5" t="s">
        <v>151</v>
      </c>
      <c r="C139" s="6">
        <v>0</v>
      </c>
      <c r="D139" s="6">
        <v>4</v>
      </c>
      <c r="E139" s="6">
        <v>4</v>
      </c>
      <c r="F139" s="6">
        <v>24</v>
      </c>
      <c r="G139" s="6">
        <v>22</v>
      </c>
      <c r="H139" s="6">
        <v>46</v>
      </c>
      <c r="I139" s="6">
        <v>103</v>
      </c>
      <c r="J139" s="6">
        <v>94</v>
      </c>
      <c r="K139" s="6">
        <v>197</v>
      </c>
      <c r="L139" s="6">
        <v>429</v>
      </c>
      <c r="M139" s="6">
        <v>375</v>
      </c>
      <c r="N139" s="6">
        <v>804</v>
      </c>
      <c r="O139" s="6">
        <v>0</v>
      </c>
      <c r="P139" s="6">
        <v>0</v>
      </c>
      <c r="Q139" s="6">
        <v>0</v>
      </c>
      <c r="R139" s="6">
        <v>69</v>
      </c>
      <c r="S139" s="6">
        <v>55</v>
      </c>
      <c r="T139" s="6">
        <v>124</v>
      </c>
      <c r="U139" s="6">
        <v>26</v>
      </c>
      <c r="V139" s="6">
        <v>24</v>
      </c>
      <c r="W139" s="6">
        <v>50</v>
      </c>
      <c r="X139" s="6">
        <v>651</v>
      </c>
      <c r="Y139" s="6">
        <v>574</v>
      </c>
      <c r="Z139" s="6">
        <v>1225</v>
      </c>
    </row>
    <row r="140" spans="1:26" x14ac:dyDescent="0.45">
      <c r="A140" s="4">
        <v>519</v>
      </c>
      <c r="B140" s="5" t="s">
        <v>152</v>
      </c>
      <c r="C140" s="6">
        <v>0</v>
      </c>
      <c r="D140" s="6">
        <v>0</v>
      </c>
      <c r="E140" s="6">
        <v>0</v>
      </c>
      <c r="F140" s="6">
        <v>3</v>
      </c>
      <c r="G140" s="6">
        <v>5</v>
      </c>
      <c r="H140" s="6">
        <v>8</v>
      </c>
      <c r="I140" s="6">
        <v>21</v>
      </c>
      <c r="J140" s="6">
        <v>11</v>
      </c>
      <c r="K140" s="6">
        <v>32</v>
      </c>
      <c r="L140" s="6">
        <v>16</v>
      </c>
      <c r="M140" s="6">
        <v>26</v>
      </c>
      <c r="N140" s="6">
        <v>42</v>
      </c>
      <c r="O140" s="6">
        <v>0</v>
      </c>
      <c r="P140" s="6">
        <v>0</v>
      </c>
      <c r="Q140" s="6">
        <v>0</v>
      </c>
      <c r="R140" s="6">
        <v>101</v>
      </c>
      <c r="S140" s="6">
        <v>102</v>
      </c>
      <c r="T140" s="6">
        <v>203</v>
      </c>
      <c r="U140" s="6">
        <v>1</v>
      </c>
      <c r="V140" s="6">
        <v>6</v>
      </c>
      <c r="W140" s="6">
        <v>7</v>
      </c>
      <c r="X140" s="6">
        <v>142</v>
      </c>
      <c r="Y140" s="6">
        <v>150</v>
      </c>
      <c r="Z140" s="6">
        <v>292</v>
      </c>
    </row>
    <row r="141" spans="1:26" x14ac:dyDescent="0.45">
      <c r="A141" s="4">
        <v>520</v>
      </c>
      <c r="B141" s="5" t="s">
        <v>153</v>
      </c>
      <c r="C141" s="6">
        <v>0</v>
      </c>
      <c r="D141" s="6">
        <v>0</v>
      </c>
      <c r="E141" s="6">
        <v>0</v>
      </c>
      <c r="F141" s="6">
        <v>4</v>
      </c>
      <c r="G141" s="6">
        <v>5</v>
      </c>
      <c r="H141" s="6">
        <v>9</v>
      </c>
      <c r="I141" s="6">
        <v>54</v>
      </c>
      <c r="J141" s="6">
        <v>46</v>
      </c>
      <c r="K141" s="6">
        <v>100</v>
      </c>
      <c r="L141" s="6">
        <v>121</v>
      </c>
      <c r="M141" s="6">
        <v>118</v>
      </c>
      <c r="N141" s="6">
        <v>239</v>
      </c>
      <c r="O141" s="6">
        <v>1</v>
      </c>
      <c r="P141" s="6">
        <v>0</v>
      </c>
      <c r="Q141" s="6">
        <v>1</v>
      </c>
      <c r="R141" s="6">
        <v>79</v>
      </c>
      <c r="S141" s="6">
        <v>65</v>
      </c>
      <c r="T141" s="6">
        <v>144</v>
      </c>
      <c r="U141" s="6">
        <v>5</v>
      </c>
      <c r="V141" s="6">
        <v>5</v>
      </c>
      <c r="W141" s="6">
        <v>10</v>
      </c>
      <c r="X141" s="6">
        <v>264</v>
      </c>
      <c r="Y141" s="6">
        <v>239</v>
      </c>
      <c r="Z141" s="6">
        <v>503</v>
      </c>
    </row>
    <row r="142" spans="1:26" x14ac:dyDescent="0.45">
      <c r="A142" s="4">
        <v>521</v>
      </c>
      <c r="B142" s="5" t="s">
        <v>154</v>
      </c>
      <c r="C142" s="6">
        <v>1</v>
      </c>
      <c r="D142" s="6">
        <v>0</v>
      </c>
      <c r="E142" s="6">
        <v>1</v>
      </c>
      <c r="F142" s="6">
        <v>18</v>
      </c>
      <c r="G142" s="6">
        <v>14</v>
      </c>
      <c r="H142" s="6">
        <v>32</v>
      </c>
      <c r="I142" s="6">
        <v>72</v>
      </c>
      <c r="J142" s="6">
        <v>71</v>
      </c>
      <c r="K142" s="6">
        <v>143</v>
      </c>
      <c r="L142" s="6">
        <v>231</v>
      </c>
      <c r="M142" s="6">
        <v>231</v>
      </c>
      <c r="N142" s="6">
        <v>462</v>
      </c>
      <c r="O142" s="6">
        <v>2</v>
      </c>
      <c r="P142" s="6">
        <v>2</v>
      </c>
      <c r="Q142" s="6">
        <v>4</v>
      </c>
      <c r="R142" s="6">
        <v>25</v>
      </c>
      <c r="S142" s="6">
        <v>21</v>
      </c>
      <c r="T142" s="6">
        <v>46</v>
      </c>
      <c r="U142" s="6">
        <v>9</v>
      </c>
      <c r="V142" s="6">
        <v>12</v>
      </c>
      <c r="W142" s="6">
        <v>21</v>
      </c>
      <c r="X142" s="6">
        <v>358</v>
      </c>
      <c r="Y142" s="6">
        <v>351</v>
      </c>
      <c r="Z142" s="6">
        <v>709</v>
      </c>
    </row>
    <row r="143" spans="1:26" x14ac:dyDescent="0.45">
      <c r="A143" s="4">
        <v>522</v>
      </c>
      <c r="B143" s="5" t="s">
        <v>155</v>
      </c>
      <c r="C143" s="6">
        <v>3</v>
      </c>
      <c r="D143" s="6">
        <v>1</v>
      </c>
      <c r="E143" s="6">
        <v>4</v>
      </c>
      <c r="F143" s="6">
        <v>15</v>
      </c>
      <c r="G143" s="6">
        <v>9</v>
      </c>
      <c r="H143" s="6">
        <v>24</v>
      </c>
      <c r="I143" s="6">
        <v>33</v>
      </c>
      <c r="J143" s="6">
        <v>20</v>
      </c>
      <c r="K143" s="6">
        <v>53</v>
      </c>
      <c r="L143" s="6">
        <v>36</v>
      </c>
      <c r="M143" s="6">
        <v>15</v>
      </c>
      <c r="N143" s="6">
        <v>51</v>
      </c>
      <c r="O143" s="6">
        <v>0</v>
      </c>
      <c r="P143" s="6">
        <v>0</v>
      </c>
      <c r="Q143" s="6">
        <v>0</v>
      </c>
      <c r="R143" s="6">
        <v>217</v>
      </c>
      <c r="S143" s="6">
        <v>223</v>
      </c>
      <c r="T143" s="6">
        <v>440</v>
      </c>
      <c r="U143" s="6">
        <v>10</v>
      </c>
      <c r="V143" s="6">
        <v>10</v>
      </c>
      <c r="W143" s="6">
        <v>20</v>
      </c>
      <c r="X143" s="6">
        <v>314</v>
      </c>
      <c r="Y143" s="6">
        <v>278</v>
      </c>
      <c r="Z143" s="6">
        <v>592</v>
      </c>
    </row>
    <row r="144" spans="1:26" x14ac:dyDescent="0.45">
      <c r="A144" s="4">
        <v>527</v>
      </c>
      <c r="B144" s="5" t="s">
        <v>156</v>
      </c>
      <c r="C144" s="6">
        <v>3</v>
      </c>
      <c r="D144" s="6">
        <v>0</v>
      </c>
      <c r="E144" s="6">
        <v>3</v>
      </c>
      <c r="F144" s="6">
        <v>7</v>
      </c>
      <c r="G144" s="6">
        <v>5</v>
      </c>
      <c r="H144" s="6">
        <v>12</v>
      </c>
      <c r="I144" s="6">
        <v>50</v>
      </c>
      <c r="J144" s="6">
        <v>40</v>
      </c>
      <c r="K144" s="6">
        <v>90</v>
      </c>
      <c r="L144" s="6">
        <v>74</v>
      </c>
      <c r="M144" s="6">
        <v>70</v>
      </c>
      <c r="N144" s="6">
        <v>144</v>
      </c>
      <c r="O144" s="6">
        <v>0</v>
      </c>
      <c r="P144" s="6">
        <v>0</v>
      </c>
      <c r="Q144" s="6">
        <v>0</v>
      </c>
      <c r="R144" s="6">
        <v>92</v>
      </c>
      <c r="S144" s="6">
        <v>93</v>
      </c>
      <c r="T144" s="6">
        <v>185</v>
      </c>
      <c r="U144" s="6">
        <v>9</v>
      </c>
      <c r="V144" s="6">
        <v>4</v>
      </c>
      <c r="W144" s="6">
        <v>13</v>
      </c>
      <c r="X144" s="6">
        <v>235</v>
      </c>
      <c r="Y144" s="6">
        <v>212</v>
      </c>
      <c r="Z144" s="6">
        <v>447</v>
      </c>
    </row>
    <row r="145" spans="1:26" x14ac:dyDescent="0.45">
      <c r="A145" s="4">
        <v>530</v>
      </c>
      <c r="B145" s="5" t="s">
        <v>157</v>
      </c>
      <c r="C145" s="6">
        <v>0</v>
      </c>
      <c r="D145" s="6">
        <v>2</v>
      </c>
      <c r="E145" s="6">
        <v>2</v>
      </c>
      <c r="F145" s="6">
        <v>35</v>
      </c>
      <c r="G145" s="6">
        <v>34</v>
      </c>
      <c r="H145" s="6">
        <v>69</v>
      </c>
      <c r="I145" s="6">
        <v>24</v>
      </c>
      <c r="J145" s="6">
        <v>17</v>
      </c>
      <c r="K145" s="6">
        <v>41</v>
      </c>
      <c r="L145" s="6">
        <v>44</v>
      </c>
      <c r="M145" s="6">
        <v>35</v>
      </c>
      <c r="N145" s="6">
        <v>79</v>
      </c>
      <c r="O145" s="6">
        <v>1</v>
      </c>
      <c r="P145" s="6">
        <v>0</v>
      </c>
      <c r="Q145" s="6">
        <v>1</v>
      </c>
      <c r="R145" s="6">
        <v>339</v>
      </c>
      <c r="S145" s="6">
        <v>296</v>
      </c>
      <c r="T145" s="6">
        <v>635</v>
      </c>
      <c r="U145" s="6">
        <v>17</v>
      </c>
      <c r="V145" s="6">
        <v>14</v>
      </c>
      <c r="W145" s="6">
        <v>31</v>
      </c>
      <c r="X145" s="6">
        <v>460</v>
      </c>
      <c r="Y145" s="6">
        <v>398</v>
      </c>
      <c r="Z145" s="6">
        <v>858</v>
      </c>
    </row>
    <row r="146" spans="1:26" x14ac:dyDescent="0.45">
      <c r="A146" s="4">
        <v>532</v>
      </c>
      <c r="B146" s="5" t="s">
        <v>158</v>
      </c>
      <c r="C146" s="6">
        <v>0</v>
      </c>
      <c r="D146" s="6">
        <v>2</v>
      </c>
      <c r="E146" s="6">
        <v>2</v>
      </c>
      <c r="F146" s="6">
        <v>36</v>
      </c>
      <c r="G146" s="6">
        <v>30</v>
      </c>
      <c r="H146" s="6">
        <v>66</v>
      </c>
      <c r="I146" s="6">
        <v>147</v>
      </c>
      <c r="J146" s="6">
        <v>177</v>
      </c>
      <c r="K146" s="6">
        <v>324</v>
      </c>
      <c r="L146" s="6">
        <v>132</v>
      </c>
      <c r="M146" s="6">
        <v>164</v>
      </c>
      <c r="N146" s="6">
        <v>296</v>
      </c>
      <c r="O146" s="6">
        <v>0</v>
      </c>
      <c r="P146" s="6">
        <v>1</v>
      </c>
      <c r="Q146" s="6">
        <v>1</v>
      </c>
      <c r="R146" s="6">
        <v>252</v>
      </c>
      <c r="S146" s="6">
        <v>272</v>
      </c>
      <c r="T146" s="6">
        <v>524</v>
      </c>
      <c r="U146" s="6">
        <v>46</v>
      </c>
      <c r="V146" s="6">
        <v>37</v>
      </c>
      <c r="W146" s="6">
        <v>83</v>
      </c>
      <c r="X146" s="6">
        <v>613</v>
      </c>
      <c r="Y146" s="6">
        <v>683</v>
      </c>
      <c r="Z146" s="6">
        <v>1296</v>
      </c>
    </row>
    <row r="147" spans="1:26" x14ac:dyDescent="0.45">
      <c r="A147" s="4">
        <v>534</v>
      </c>
      <c r="B147" s="5" t="s">
        <v>159</v>
      </c>
      <c r="C147" s="6">
        <v>0</v>
      </c>
      <c r="D147" s="6">
        <v>0</v>
      </c>
      <c r="E147" s="6">
        <v>0</v>
      </c>
      <c r="F147" s="6">
        <v>10</v>
      </c>
      <c r="G147" s="6">
        <v>5</v>
      </c>
      <c r="H147" s="6">
        <v>15</v>
      </c>
      <c r="I147" s="6">
        <v>76</v>
      </c>
      <c r="J147" s="6">
        <v>89</v>
      </c>
      <c r="K147" s="6">
        <v>165</v>
      </c>
      <c r="L147" s="6">
        <v>73</v>
      </c>
      <c r="M147" s="6">
        <v>78</v>
      </c>
      <c r="N147" s="6">
        <v>151</v>
      </c>
      <c r="O147" s="6">
        <v>0</v>
      </c>
      <c r="P147" s="6">
        <v>0</v>
      </c>
      <c r="Q147" s="6">
        <v>0</v>
      </c>
      <c r="R147" s="6">
        <v>128</v>
      </c>
      <c r="S147" s="6">
        <v>124</v>
      </c>
      <c r="T147" s="6">
        <v>252</v>
      </c>
      <c r="U147" s="6">
        <v>7</v>
      </c>
      <c r="V147" s="6">
        <v>9</v>
      </c>
      <c r="W147" s="6">
        <v>16</v>
      </c>
      <c r="X147" s="6">
        <v>294</v>
      </c>
      <c r="Y147" s="6">
        <v>305</v>
      </c>
      <c r="Z147" s="6">
        <v>599</v>
      </c>
    </row>
    <row r="148" spans="1:26" x14ac:dyDescent="0.45">
      <c r="A148" s="4">
        <v>535</v>
      </c>
      <c r="B148" s="5" t="s">
        <v>160</v>
      </c>
      <c r="C148" s="6">
        <v>1</v>
      </c>
      <c r="D148" s="6">
        <v>3</v>
      </c>
      <c r="E148" s="6">
        <v>4</v>
      </c>
      <c r="F148" s="6">
        <v>40</v>
      </c>
      <c r="G148" s="6">
        <v>45</v>
      </c>
      <c r="H148" s="6">
        <v>85</v>
      </c>
      <c r="I148" s="6">
        <v>624</v>
      </c>
      <c r="J148" s="6">
        <v>627</v>
      </c>
      <c r="K148" s="6">
        <v>1251</v>
      </c>
      <c r="L148" s="6">
        <v>347</v>
      </c>
      <c r="M148" s="6">
        <v>385</v>
      </c>
      <c r="N148" s="6">
        <v>732</v>
      </c>
      <c r="O148" s="6">
        <v>2</v>
      </c>
      <c r="P148" s="6">
        <v>4</v>
      </c>
      <c r="Q148" s="6">
        <v>6</v>
      </c>
      <c r="R148" s="6">
        <v>523</v>
      </c>
      <c r="S148" s="6">
        <v>516</v>
      </c>
      <c r="T148" s="6">
        <v>1039</v>
      </c>
      <c r="U148" s="6">
        <v>42</v>
      </c>
      <c r="V148" s="6">
        <v>43</v>
      </c>
      <c r="W148" s="6">
        <v>85</v>
      </c>
      <c r="X148" s="6">
        <v>1579</v>
      </c>
      <c r="Y148" s="6">
        <v>1623</v>
      </c>
      <c r="Z148" s="6">
        <v>3202</v>
      </c>
    </row>
    <row r="149" spans="1:26" x14ac:dyDescent="0.45">
      <c r="A149" s="4">
        <v>537</v>
      </c>
      <c r="B149" s="5" t="s">
        <v>161</v>
      </c>
      <c r="C149" s="6">
        <v>0</v>
      </c>
      <c r="D149" s="6">
        <v>0</v>
      </c>
      <c r="E149" s="6">
        <v>0</v>
      </c>
      <c r="F149" s="6">
        <v>48</v>
      </c>
      <c r="G149" s="6">
        <v>45</v>
      </c>
      <c r="H149" s="6">
        <v>93</v>
      </c>
      <c r="I149" s="6">
        <v>64</v>
      </c>
      <c r="J149" s="6">
        <v>61</v>
      </c>
      <c r="K149" s="6">
        <v>125</v>
      </c>
      <c r="L149" s="6">
        <v>51</v>
      </c>
      <c r="M149" s="6">
        <v>45</v>
      </c>
      <c r="N149" s="6">
        <v>96</v>
      </c>
      <c r="O149" s="6">
        <v>0</v>
      </c>
      <c r="P149" s="6">
        <v>0</v>
      </c>
      <c r="Q149" s="6">
        <v>0</v>
      </c>
      <c r="R149" s="6">
        <v>283</v>
      </c>
      <c r="S149" s="6">
        <v>270</v>
      </c>
      <c r="T149" s="6">
        <v>553</v>
      </c>
      <c r="U149" s="6">
        <v>9</v>
      </c>
      <c r="V149" s="6">
        <v>16</v>
      </c>
      <c r="W149" s="6">
        <v>25</v>
      </c>
      <c r="X149" s="6">
        <v>455</v>
      </c>
      <c r="Y149" s="6">
        <v>437</v>
      </c>
      <c r="Z149" s="6">
        <v>892</v>
      </c>
    </row>
    <row r="150" spans="1:26" x14ac:dyDescent="0.45">
      <c r="A150" s="4">
        <v>538</v>
      </c>
      <c r="B150" s="5" t="s">
        <v>162</v>
      </c>
      <c r="C150" s="6">
        <v>0</v>
      </c>
      <c r="D150" s="6">
        <v>1</v>
      </c>
      <c r="E150" s="6">
        <v>1</v>
      </c>
      <c r="F150" s="6">
        <v>32</v>
      </c>
      <c r="G150" s="6">
        <v>37</v>
      </c>
      <c r="H150" s="6">
        <v>69</v>
      </c>
      <c r="I150" s="6">
        <v>271</v>
      </c>
      <c r="J150" s="6">
        <v>258</v>
      </c>
      <c r="K150" s="6">
        <v>529</v>
      </c>
      <c r="L150" s="6">
        <v>278</v>
      </c>
      <c r="M150" s="6">
        <v>283</v>
      </c>
      <c r="N150" s="6">
        <v>561</v>
      </c>
      <c r="O150" s="6">
        <v>4</v>
      </c>
      <c r="P150" s="6">
        <v>2</v>
      </c>
      <c r="Q150" s="6">
        <v>6</v>
      </c>
      <c r="R150" s="6">
        <v>104</v>
      </c>
      <c r="S150" s="6">
        <v>88</v>
      </c>
      <c r="T150" s="6">
        <v>192</v>
      </c>
      <c r="U150" s="6">
        <v>13</v>
      </c>
      <c r="V150" s="6">
        <v>12</v>
      </c>
      <c r="W150" s="6">
        <v>25</v>
      </c>
      <c r="X150" s="6">
        <v>702</v>
      </c>
      <c r="Y150" s="6">
        <v>681</v>
      </c>
      <c r="Z150" s="6">
        <v>1383</v>
      </c>
    </row>
    <row r="151" spans="1:26" x14ac:dyDescent="0.45">
      <c r="A151" s="4">
        <v>545</v>
      </c>
      <c r="B151" s="5" t="s">
        <v>194</v>
      </c>
      <c r="C151" s="6">
        <v>0</v>
      </c>
      <c r="D151" s="6">
        <v>1</v>
      </c>
      <c r="E151" s="6">
        <v>1</v>
      </c>
      <c r="F151" s="6">
        <v>1</v>
      </c>
      <c r="G151" s="6">
        <v>0</v>
      </c>
      <c r="H151" s="6">
        <v>1</v>
      </c>
      <c r="I151" s="6">
        <v>164</v>
      </c>
      <c r="J151" s="6">
        <v>184</v>
      </c>
      <c r="K151" s="6">
        <v>348</v>
      </c>
      <c r="L151" s="6">
        <v>57</v>
      </c>
      <c r="M151" s="6">
        <v>35</v>
      </c>
      <c r="N151" s="6">
        <v>92</v>
      </c>
      <c r="O151" s="6">
        <v>0</v>
      </c>
      <c r="P151" s="6">
        <v>0</v>
      </c>
      <c r="Q151" s="6">
        <v>0</v>
      </c>
      <c r="R151" s="6">
        <v>6</v>
      </c>
      <c r="S151" s="6">
        <v>8</v>
      </c>
      <c r="T151" s="6">
        <v>14</v>
      </c>
      <c r="U151" s="6">
        <v>3</v>
      </c>
      <c r="V151" s="6">
        <v>4</v>
      </c>
      <c r="W151" s="6">
        <v>7</v>
      </c>
      <c r="X151" s="6">
        <v>231</v>
      </c>
      <c r="Y151" s="6">
        <v>232</v>
      </c>
      <c r="Z151" s="6">
        <v>463</v>
      </c>
    </row>
    <row r="152" spans="1:26" x14ac:dyDescent="0.45">
      <c r="A152" s="4">
        <v>546</v>
      </c>
      <c r="B152" s="5" t="s">
        <v>164</v>
      </c>
      <c r="C152" s="6">
        <v>1</v>
      </c>
      <c r="D152" s="6">
        <v>1</v>
      </c>
      <c r="E152" s="6">
        <v>2</v>
      </c>
      <c r="F152" s="6">
        <v>12</v>
      </c>
      <c r="G152" s="6">
        <v>8</v>
      </c>
      <c r="H152" s="6">
        <v>20</v>
      </c>
      <c r="I152" s="6">
        <v>68</v>
      </c>
      <c r="J152" s="6">
        <v>61</v>
      </c>
      <c r="K152" s="6">
        <v>129</v>
      </c>
      <c r="L152" s="6">
        <v>167</v>
      </c>
      <c r="M152" s="6">
        <v>178</v>
      </c>
      <c r="N152" s="6">
        <v>345</v>
      </c>
      <c r="O152" s="6">
        <v>0</v>
      </c>
      <c r="P152" s="6">
        <v>1</v>
      </c>
      <c r="Q152" s="6">
        <v>1</v>
      </c>
      <c r="R152" s="6">
        <v>2</v>
      </c>
      <c r="S152" s="6">
        <v>0</v>
      </c>
      <c r="T152" s="6">
        <v>2</v>
      </c>
      <c r="U152" s="6">
        <v>7</v>
      </c>
      <c r="V152" s="6">
        <v>7</v>
      </c>
      <c r="W152" s="6">
        <v>14</v>
      </c>
      <c r="X152" s="6">
        <v>257</v>
      </c>
      <c r="Y152" s="6">
        <v>256</v>
      </c>
      <c r="Z152" s="6">
        <v>513</v>
      </c>
    </row>
    <row r="153" spans="1:26" x14ac:dyDescent="0.45">
      <c r="A153" s="4">
        <v>549</v>
      </c>
      <c r="B153" s="5" t="s">
        <v>165</v>
      </c>
      <c r="C153" s="6">
        <v>0</v>
      </c>
      <c r="D153" s="6">
        <v>0</v>
      </c>
      <c r="E153" s="6">
        <v>0</v>
      </c>
      <c r="F153" s="6">
        <v>23</v>
      </c>
      <c r="G153" s="6">
        <v>15</v>
      </c>
      <c r="H153" s="6">
        <v>38</v>
      </c>
      <c r="I153" s="6">
        <v>156</v>
      </c>
      <c r="J153" s="6">
        <v>146</v>
      </c>
      <c r="K153" s="6">
        <v>302</v>
      </c>
      <c r="L153" s="6">
        <v>111</v>
      </c>
      <c r="M153" s="6">
        <v>90</v>
      </c>
      <c r="N153" s="6">
        <v>201</v>
      </c>
      <c r="O153" s="6">
        <v>0</v>
      </c>
      <c r="P153" s="6">
        <v>1</v>
      </c>
      <c r="Q153" s="6">
        <v>1</v>
      </c>
      <c r="R153" s="6">
        <v>17</v>
      </c>
      <c r="S153" s="6">
        <v>15</v>
      </c>
      <c r="T153" s="6">
        <v>32</v>
      </c>
      <c r="U153" s="6">
        <v>3</v>
      </c>
      <c r="V153" s="6">
        <v>8</v>
      </c>
      <c r="W153" s="6">
        <v>11</v>
      </c>
      <c r="X153" s="6">
        <v>310</v>
      </c>
      <c r="Y153" s="6">
        <v>275</v>
      </c>
      <c r="Z153" s="6">
        <v>585</v>
      </c>
    </row>
    <row r="154" spans="1:26" x14ac:dyDescent="0.45">
      <c r="A154" s="4">
        <v>550</v>
      </c>
      <c r="B154" s="5" t="s">
        <v>166</v>
      </c>
      <c r="C154" s="6">
        <v>1</v>
      </c>
      <c r="D154" s="6">
        <v>0</v>
      </c>
      <c r="E154" s="6">
        <v>1</v>
      </c>
      <c r="F154" s="6">
        <v>1</v>
      </c>
      <c r="G154" s="6">
        <v>0</v>
      </c>
      <c r="H154" s="6">
        <v>1</v>
      </c>
      <c r="I154" s="6">
        <v>250</v>
      </c>
      <c r="J154" s="6">
        <v>222</v>
      </c>
      <c r="K154" s="6">
        <v>472</v>
      </c>
      <c r="L154" s="6">
        <v>99</v>
      </c>
      <c r="M154" s="6">
        <v>96</v>
      </c>
      <c r="N154" s="6">
        <v>195</v>
      </c>
      <c r="O154" s="6">
        <v>2</v>
      </c>
      <c r="P154" s="6">
        <v>0</v>
      </c>
      <c r="Q154" s="6">
        <v>2</v>
      </c>
      <c r="R154" s="6">
        <v>9</v>
      </c>
      <c r="S154" s="6">
        <v>2</v>
      </c>
      <c r="T154" s="6">
        <v>11</v>
      </c>
      <c r="U154" s="6">
        <v>2</v>
      </c>
      <c r="V154" s="6">
        <v>5</v>
      </c>
      <c r="W154" s="6">
        <v>7</v>
      </c>
      <c r="X154" s="6">
        <v>364</v>
      </c>
      <c r="Y154" s="6">
        <v>325</v>
      </c>
      <c r="Z154" s="6">
        <v>689</v>
      </c>
    </row>
    <row r="155" spans="1:26" x14ac:dyDescent="0.45">
      <c r="A155" s="4">
        <v>553</v>
      </c>
      <c r="B155" s="5" t="s">
        <v>167</v>
      </c>
      <c r="C155" s="6">
        <v>1</v>
      </c>
      <c r="D155" s="6">
        <v>0</v>
      </c>
      <c r="E155" s="6">
        <v>1</v>
      </c>
      <c r="F155" s="6">
        <v>26</v>
      </c>
      <c r="G155" s="6">
        <v>42</v>
      </c>
      <c r="H155" s="6">
        <v>68</v>
      </c>
      <c r="I155" s="6">
        <v>72</v>
      </c>
      <c r="J155" s="6">
        <v>48</v>
      </c>
      <c r="K155" s="6">
        <v>120</v>
      </c>
      <c r="L155" s="6">
        <v>182</v>
      </c>
      <c r="M155" s="6">
        <v>183</v>
      </c>
      <c r="N155" s="6">
        <v>365</v>
      </c>
      <c r="O155" s="6">
        <v>0</v>
      </c>
      <c r="P155" s="6">
        <v>1</v>
      </c>
      <c r="Q155" s="6">
        <v>1</v>
      </c>
      <c r="R155" s="6">
        <v>10</v>
      </c>
      <c r="S155" s="6">
        <v>5</v>
      </c>
      <c r="T155" s="6">
        <v>15</v>
      </c>
      <c r="U155" s="6">
        <v>2</v>
      </c>
      <c r="V155" s="6">
        <v>1</v>
      </c>
      <c r="W155" s="6">
        <v>3</v>
      </c>
      <c r="X155" s="6">
        <v>293</v>
      </c>
      <c r="Y155" s="6">
        <v>280</v>
      </c>
      <c r="Z155" s="6">
        <v>573</v>
      </c>
    </row>
    <row r="156" spans="1:26" x14ac:dyDescent="0.45">
      <c r="A156" s="4">
        <v>557</v>
      </c>
      <c r="B156" s="5" t="s">
        <v>168</v>
      </c>
      <c r="C156" s="6">
        <v>1</v>
      </c>
      <c r="D156" s="6">
        <v>0</v>
      </c>
      <c r="E156" s="6">
        <v>1</v>
      </c>
      <c r="F156" s="6">
        <v>21</v>
      </c>
      <c r="G156" s="6">
        <v>18</v>
      </c>
      <c r="H156" s="6">
        <v>39</v>
      </c>
      <c r="I156" s="6">
        <v>113</v>
      </c>
      <c r="J156" s="6">
        <v>93</v>
      </c>
      <c r="K156" s="6">
        <v>206</v>
      </c>
      <c r="L156" s="6">
        <v>61</v>
      </c>
      <c r="M156" s="6">
        <v>49</v>
      </c>
      <c r="N156" s="6">
        <v>110</v>
      </c>
      <c r="O156" s="6">
        <v>2</v>
      </c>
      <c r="P156" s="6">
        <v>0</v>
      </c>
      <c r="Q156" s="6">
        <v>2</v>
      </c>
      <c r="R156" s="6">
        <v>178</v>
      </c>
      <c r="S156" s="6">
        <v>160</v>
      </c>
      <c r="T156" s="6">
        <v>338</v>
      </c>
      <c r="U156" s="6">
        <v>20</v>
      </c>
      <c r="V156" s="6">
        <v>21</v>
      </c>
      <c r="W156" s="6">
        <v>41</v>
      </c>
      <c r="X156" s="6">
        <v>396</v>
      </c>
      <c r="Y156" s="6">
        <v>341</v>
      </c>
      <c r="Z156" s="6">
        <v>737</v>
      </c>
    </row>
    <row r="157" spans="1:26" x14ac:dyDescent="0.45">
      <c r="A157" s="4">
        <v>558</v>
      </c>
      <c r="B157" s="5" t="s">
        <v>169</v>
      </c>
      <c r="C157" s="6">
        <v>1</v>
      </c>
      <c r="D157" s="6">
        <v>1</v>
      </c>
      <c r="E157" s="6">
        <v>2</v>
      </c>
      <c r="F157" s="6">
        <v>12</v>
      </c>
      <c r="G157" s="6">
        <v>16</v>
      </c>
      <c r="H157" s="6">
        <v>28</v>
      </c>
      <c r="I157" s="6">
        <v>20</v>
      </c>
      <c r="J157" s="6">
        <v>28</v>
      </c>
      <c r="K157" s="6">
        <v>48</v>
      </c>
      <c r="L157" s="6">
        <v>29</v>
      </c>
      <c r="M157" s="6">
        <v>24</v>
      </c>
      <c r="N157" s="6">
        <v>53</v>
      </c>
      <c r="O157" s="6">
        <v>1</v>
      </c>
      <c r="P157" s="6">
        <v>0</v>
      </c>
      <c r="Q157" s="6">
        <v>1</v>
      </c>
      <c r="R157" s="6">
        <v>177</v>
      </c>
      <c r="S157" s="6">
        <v>161</v>
      </c>
      <c r="T157" s="6">
        <v>338</v>
      </c>
      <c r="U157" s="6">
        <v>6</v>
      </c>
      <c r="V157" s="6">
        <v>5</v>
      </c>
      <c r="W157" s="6">
        <v>11</v>
      </c>
      <c r="X157" s="6">
        <v>246</v>
      </c>
      <c r="Y157" s="6">
        <v>235</v>
      </c>
      <c r="Z157" s="6">
        <v>481</v>
      </c>
    </row>
    <row r="158" spans="1:26" x14ac:dyDescent="0.45">
      <c r="A158" s="4">
        <v>562</v>
      </c>
      <c r="B158" s="5" t="s">
        <v>170</v>
      </c>
      <c r="C158" s="6">
        <v>1</v>
      </c>
      <c r="D158" s="6">
        <v>2</v>
      </c>
      <c r="E158" s="6">
        <v>3</v>
      </c>
      <c r="F158" s="6">
        <v>24</v>
      </c>
      <c r="G158" s="6">
        <v>26</v>
      </c>
      <c r="H158" s="6">
        <v>50</v>
      </c>
      <c r="I158" s="6">
        <v>128</v>
      </c>
      <c r="J158" s="6">
        <v>101</v>
      </c>
      <c r="K158" s="6">
        <v>229</v>
      </c>
      <c r="L158" s="6">
        <v>141</v>
      </c>
      <c r="M158" s="6">
        <v>128</v>
      </c>
      <c r="N158" s="6">
        <v>269</v>
      </c>
      <c r="O158" s="6">
        <v>0</v>
      </c>
      <c r="P158" s="6">
        <v>0</v>
      </c>
      <c r="Q158" s="6">
        <v>0</v>
      </c>
      <c r="R158" s="6">
        <v>12</v>
      </c>
      <c r="S158" s="6">
        <v>13</v>
      </c>
      <c r="T158" s="6">
        <v>25</v>
      </c>
      <c r="U158" s="6">
        <v>6</v>
      </c>
      <c r="V158" s="6">
        <v>2</v>
      </c>
      <c r="W158" s="6">
        <v>8</v>
      </c>
      <c r="X158" s="6">
        <v>312</v>
      </c>
      <c r="Y158" s="6">
        <v>272</v>
      </c>
      <c r="Z158" s="6">
        <v>584</v>
      </c>
    </row>
    <row r="159" spans="1:26" x14ac:dyDescent="0.45">
      <c r="A159" s="4">
        <v>565</v>
      </c>
      <c r="B159" s="5" t="s">
        <v>171</v>
      </c>
      <c r="C159" s="6">
        <v>0</v>
      </c>
      <c r="D159" s="6">
        <v>0</v>
      </c>
      <c r="E159" s="6">
        <v>0</v>
      </c>
      <c r="F159" s="6">
        <v>2</v>
      </c>
      <c r="G159" s="6">
        <v>1</v>
      </c>
      <c r="H159" s="6">
        <v>3</v>
      </c>
      <c r="I159" s="6">
        <v>18</v>
      </c>
      <c r="J159" s="6">
        <v>21</v>
      </c>
      <c r="K159" s="6">
        <v>39</v>
      </c>
      <c r="L159" s="6">
        <v>133</v>
      </c>
      <c r="M159" s="6">
        <v>160</v>
      </c>
      <c r="N159" s="6">
        <v>293</v>
      </c>
      <c r="O159" s="6">
        <v>0</v>
      </c>
      <c r="P159" s="6">
        <v>0</v>
      </c>
      <c r="Q159" s="6">
        <v>0</v>
      </c>
      <c r="R159" s="6">
        <v>4</v>
      </c>
      <c r="S159" s="6">
        <v>2</v>
      </c>
      <c r="T159" s="6">
        <v>6</v>
      </c>
      <c r="U159" s="6">
        <v>2</v>
      </c>
      <c r="V159" s="6">
        <v>10</v>
      </c>
      <c r="W159" s="6">
        <v>12</v>
      </c>
      <c r="X159" s="6">
        <v>159</v>
      </c>
      <c r="Y159" s="6">
        <v>194</v>
      </c>
      <c r="Z159" s="6">
        <v>353</v>
      </c>
    </row>
    <row r="160" spans="1:26" x14ac:dyDescent="0.45">
      <c r="A160" s="4">
        <v>566</v>
      </c>
      <c r="B160" s="5" t="s">
        <v>172</v>
      </c>
      <c r="C160" s="6">
        <v>0</v>
      </c>
      <c r="D160" s="6">
        <v>0</v>
      </c>
      <c r="E160" s="6">
        <v>0</v>
      </c>
      <c r="F160" s="6">
        <v>15</v>
      </c>
      <c r="G160" s="6">
        <v>10</v>
      </c>
      <c r="H160" s="6">
        <v>25</v>
      </c>
      <c r="I160" s="6">
        <v>90</v>
      </c>
      <c r="J160" s="6">
        <v>83</v>
      </c>
      <c r="K160" s="6">
        <v>173</v>
      </c>
      <c r="L160" s="6">
        <v>171</v>
      </c>
      <c r="M160" s="6">
        <v>175</v>
      </c>
      <c r="N160" s="6">
        <v>346</v>
      </c>
      <c r="O160" s="6">
        <v>0</v>
      </c>
      <c r="P160" s="6">
        <v>1</v>
      </c>
      <c r="Q160" s="6">
        <v>1</v>
      </c>
      <c r="R160" s="6">
        <v>13</v>
      </c>
      <c r="S160" s="6">
        <v>13</v>
      </c>
      <c r="T160" s="6">
        <v>26</v>
      </c>
      <c r="U160" s="6">
        <v>11</v>
      </c>
      <c r="V160" s="6">
        <v>13</v>
      </c>
      <c r="W160" s="6">
        <v>24</v>
      </c>
      <c r="X160" s="6">
        <v>300</v>
      </c>
      <c r="Y160" s="6">
        <v>295</v>
      </c>
      <c r="Z160" s="6">
        <v>595</v>
      </c>
    </row>
    <row r="161" spans="1:26" x14ac:dyDescent="0.45">
      <c r="A161" s="4">
        <v>567</v>
      </c>
      <c r="B161" s="5" t="s">
        <v>173</v>
      </c>
      <c r="C161" s="6">
        <v>0</v>
      </c>
      <c r="D161" s="6">
        <v>0</v>
      </c>
      <c r="E161" s="6">
        <v>0</v>
      </c>
      <c r="F161" s="6">
        <v>28</v>
      </c>
      <c r="G161" s="6">
        <v>11</v>
      </c>
      <c r="H161" s="6">
        <v>39</v>
      </c>
      <c r="I161" s="6">
        <v>53</v>
      </c>
      <c r="J161" s="6">
        <v>28</v>
      </c>
      <c r="K161" s="6">
        <v>81</v>
      </c>
      <c r="L161" s="6">
        <v>60</v>
      </c>
      <c r="M161" s="6">
        <v>40</v>
      </c>
      <c r="N161" s="6">
        <v>100</v>
      </c>
      <c r="O161" s="6">
        <v>0</v>
      </c>
      <c r="P161" s="6">
        <v>0</v>
      </c>
      <c r="Q161" s="6">
        <v>0</v>
      </c>
      <c r="R161" s="6">
        <v>64</v>
      </c>
      <c r="S161" s="6">
        <v>22</v>
      </c>
      <c r="T161" s="6">
        <v>86</v>
      </c>
      <c r="U161" s="6">
        <v>8</v>
      </c>
      <c r="V161" s="6">
        <v>4</v>
      </c>
      <c r="W161" s="6">
        <v>12</v>
      </c>
      <c r="X161" s="6">
        <v>213</v>
      </c>
      <c r="Y161" s="6">
        <v>105</v>
      </c>
      <c r="Z161" s="6">
        <v>318</v>
      </c>
    </row>
    <row r="162" spans="1:26" x14ac:dyDescent="0.45">
      <c r="A162" s="4">
        <v>569</v>
      </c>
      <c r="B162" s="5" t="s">
        <v>174</v>
      </c>
      <c r="C162" s="6">
        <v>0</v>
      </c>
      <c r="D162" s="6">
        <v>0</v>
      </c>
      <c r="E162" s="6">
        <v>0</v>
      </c>
      <c r="F162" s="6">
        <v>4</v>
      </c>
      <c r="G162" s="6">
        <v>9</v>
      </c>
      <c r="H162" s="6">
        <v>13</v>
      </c>
      <c r="I162" s="6">
        <v>7</v>
      </c>
      <c r="J162" s="6">
        <v>37</v>
      </c>
      <c r="K162" s="6">
        <v>44</v>
      </c>
      <c r="L162" s="6">
        <v>20</v>
      </c>
      <c r="M162" s="6">
        <v>70</v>
      </c>
      <c r="N162" s="6">
        <v>90</v>
      </c>
      <c r="O162" s="6">
        <v>0</v>
      </c>
      <c r="P162" s="6">
        <v>0</v>
      </c>
      <c r="Q162" s="6">
        <v>0</v>
      </c>
      <c r="R162" s="6">
        <v>7</v>
      </c>
      <c r="S162" s="6">
        <v>19</v>
      </c>
      <c r="T162" s="6">
        <v>26</v>
      </c>
      <c r="U162" s="6">
        <v>1</v>
      </c>
      <c r="V162" s="6">
        <v>4</v>
      </c>
      <c r="W162" s="6">
        <v>5</v>
      </c>
      <c r="X162" s="6">
        <v>39</v>
      </c>
      <c r="Y162" s="6">
        <v>139</v>
      </c>
      <c r="Z162" s="6">
        <v>178</v>
      </c>
    </row>
    <row r="163" spans="1:26" x14ac:dyDescent="0.45">
      <c r="A163" s="4">
        <v>571</v>
      </c>
      <c r="B163" s="5" t="s">
        <v>175</v>
      </c>
      <c r="C163" s="6">
        <v>0</v>
      </c>
      <c r="D163" s="6">
        <v>0</v>
      </c>
      <c r="E163" s="6">
        <v>0</v>
      </c>
      <c r="F163" s="6">
        <v>34</v>
      </c>
      <c r="G163" s="6">
        <v>26</v>
      </c>
      <c r="H163" s="6">
        <v>60</v>
      </c>
      <c r="I163" s="6">
        <v>14</v>
      </c>
      <c r="J163" s="6">
        <v>17</v>
      </c>
      <c r="K163" s="6">
        <v>31</v>
      </c>
      <c r="L163" s="6">
        <v>102</v>
      </c>
      <c r="M163" s="6">
        <v>89</v>
      </c>
      <c r="N163" s="6">
        <v>191</v>
      </c>
      <c r="O163" s="6">
        <v>0</v>
      </c>
      <c r="P163" s="6">
        <v>0</v>
      </c>
      <c r="Q163" s="6">
        <v>0</v>
      </c>
      <c r="R163" s="6">
        <v>34</v>
      </c>
      <c r="S163" s="6">
        <v>42</v>
      </c>
      <c r="T163" s="6">
        <v>76</v>
      </c>
      <c r="U163" s="6">
        <v>7</v>
      </c>
      <c r="V163" s="6">
        <v>8</v>
      </c>
      <c r="W163" s="6">
        <v>15</v>
      </c>
      <c r="X163" s="6">
        <v>191</v>
      </c>
      <c r="Y163" s="6">
        <v>182</v>
      </c>
      <c r="Z163" s="6">
        <v>373</v>
      </c>
    </row>
    <row r="164" spans="1:26" x14ac:dyDescent="0.45">
      <c r="A164" s="4">
        <v>574</v>
      </c>
      <c r="B164" s="5" t="s">
        <v>176</v>
      </c>
      <c r="C164" s="6">
        <v>1</v>
      </c>
      <c r="D164" s="6">
        <v>1</v>
      </c>
      <c r="E164" s="6">
        <v>2</v>
      </c>
      <c r="F164" s="6">
        <v>2</v>
      </c>
      <c r="G164" s="6">
        <v>1</v>
      </c>
      <c r="H164" s="6">
        <v>3</v>
      </c>
      <c r="I164" s="6">
        <v>25</v>
      </c>
      <c r="J164" s="6">
        <v>26</v>
      </c>
      <c r="K164" s="6">
        <v>51</v>
      </c>
      <c r="L164" s="6">
        <v>139</v>
      </c>
      <c r="M164" s="6">
        <v>134</v>
      </c>
      <c r="N164" s="6">
        <v>273</v>
      </c>
      <c r="O164" s="6">
        <v>0</v>
      </c>
      <c r="P164" s="6">
        <v>0</v>
      </c>
      <c r="Q164" s="6">
        <v>0</v>
      </c>
      <c r="R164" s="6">
        <v>0</v>
      </c>
      <c r="S164" s="6">
        <v>2</v>
      </c>
      <c r="T164" s="6">
        <v>2</v>
      </c>
      <c r="U164" s="6">
        <v>6</v>
      </c>
      <c r="V164" s="6">
        <v>6</v>
      </c>
      <c r="W164" s="6">
        <v>12</v>
      </c>
      <c r="X164" s="6">
        <v>173</v>
      </c>
      <c r="Y164" s="6">
        <v>170</v>
      </c>
      <c r="Z164" s="6">
        <v>343</v>
      </c>
    </row>
    <row r="165" spans="1:26" x14ac:dyDescent="0.45">
      <c r="A165" s="4">
        <v>576</v>
      </c>
      <c r="B165" s="5" t="s">
        <v>177</v>
      </c>
      <c r="C165" s="6">
        <v>1</v>
      </c>
      <c r="D165" s="6">
        <v>1</v>
      </c>
      <c r="E165" s="6">
        <v>2</v>
      </c>
      <c r="F165" s="6">
        <v>30</v>
      </c>
      <c r="G165" s="6">
        <v>20</v>
      </c>
      <c r="H165" s="6">
        <v>50</v>
      </c>
      <c r="I165" s="6">
        <v>98</v>
      </c>
      <c r="J165" s="6">
        <v>70</v>
      </c>
      <c r="K165" s="6">
        <v>168</v>
      </c>
      <c r="L165" s="6">
        <v>532</v>
      </c>
      <c r="M165" s="6">
        <v>572</v>
      </c>
      <c r="N165" s="6">
        <v>1104</v>
      </c>
      <c r="O165" s="6">
        <v>1</v>
      </c>
      <c r="P165" s="6">
        <v>0</v>
      </c>
      <c r="Q165" s="6">
        <v>1</v>
      </c>
      <c r="R165" s="6">
        <v>11</v>
      </c>
      <c r="S165" s="6">
        <v>9</v>
      </c>
      <c r="T165" s="6">
        <v>20</v>
      </c>
      <c r="U165" s="6">
        <v>13</v>
      </c>
      <c r="V165" s="6">
        <v>16</v>
      </c>
      <c r="W165" s="6">
        <v>29</v>
      </c>
      <c r="X165" s="6">
        <v>686</v>
      </c>
      <c r="Y165" s="6">
        <v>688</v>
      </c>
      <c r="Z165" s="6">
        <v>1374</v>
      </c>
    </row>
    <row r="166" spans="1:26" x14ac:dyDescent="0.45">
      <c r="A166" s="4">
        <v>577</v>
      </c>
      <c r="B166" s="5" t="s">
        <v>178</v>
      </c>
      <c r="C166" s="6">
        <v>2</v>
      </c>
      <c r="D166" s="6">
        <v>0</v>
      </c>
      <c r="E166" s="6">
        <v>2</v>
      </c>
      <c r="F166" s="6">
        <v>7</v>
      </c>
      <c r="G166" s="6">
        <v>4</v>
      </c>
      <c r="H166" s="6">
        <v>11</v>
      </c>
      <c r="I166" s="6">
        <v>44</v>
      </c>
      <c r="J166" s="6">
        <v>34</v>
      </c>
      <c r="K166" s="6">
        <v>78</v>
      </c>
      <c r="L166" s="6">
        <v>141</v>
      </c>
      <c r="M166" s="6">
        <v>131</v>
      </c>
      <c r="N166" s="6">
        <v>272</v>
      </c>
      <c r="O166" s="6">
        <v>0</v>
      </c>
      <c r="P166" s="6">
        <v>1</v>
      </c>
      <c r="Q166" s="6">
        <v>1</v>
      </c>
      <c r="R166" s="6">
        <v>6</v>
      </c>
      <c r="S166" s="6">
        <v>3</v>
      </c>
      <c r="T166" s="6">
        <v>9</v>
      </c>
      <c r="U166" s="6">
        <v>5</v>
      </c>
      <c r="V166" s="6">
        <v>7</v>
      </c>
      <c r="W166" s="6">
        <v>12</v>
      </c>
      <c r="X166" s="6">
        <v>205</v>
      </c>
      <c r="Y166" s="6">
        <v>180</v>
      </c>
      <c r="Z166" s="6">
        <v>385</v>
      </c>
    </row>
    <row r="167" spans="1:26" x14ac:dyDescent="0.45">
      <c r="A167" s="4">
        <v>579</v>
      </c>
      <c r="B167" s="5" t="s">
        <v>179</v>
      </c>
      <c r="C167" s="6">
        <v>1</v>
      </c>
      <c r="D167" s="6">
        <v>0</v>
      </c>
      <c r="E167" s="6">
        <v>1</v>
      </c>
      <c r="F167" s="6">
        <v>30</v>
      </c>
      <c r="G167" s="6">
        <v>22</v>
      </c>
      <c r="H167" s="6">
        <v>52</v>
      </c>
      <c r="I167" s="6">
        <v>181</v>
      </c>
      <c r="J167" s="6">
        <v>168</v>
      </c>
      <c r="K167" s="6">
        <v>349</v>
      </c>
      <c r="L167" s="6">
        <v>322</v>
      </c>
      <c r="M167" s="6">
        <v>275</v>
      </c>
      <c r="N167" s="6">
        <v>597</v>
      </c>
      <c r="O167" s="6">
        <v>0</v>
      </c>
      <c r="P167" s="6">
        <v>1</v>
      </c>
      <c r="Q167" s="6">
        <v>1</v>
      </c>
      <c r="R167" s="6">
        <v>24</v>
      </c>
      <c r="S167" s="6">
        <v>19</v>
      </c>
      <c r="T167" s="6">
        <v>43</v>
      </c>
      <c r="U167" s="6">
        <v>17</v>
      </c>
      <c r="V167" s="6">
        <v>9</v>
      </c>
      <c r="W167" s="6">
        <v>26</v>
      </c>
      <c r="X167" s="6">
        <v>575</v>
      </c>
      <c r="Y167" s="6">
        <v>494</v>
      </c>
      <c r="Z167" s="6">
        <v>1069</v>
      </c>
    </row>
    <row r="168" spans="1:26" x14ac:dyDescent="0.45">
      <c r="A168" s="4">
        <v>582</v>
      </c>
      <c r="B168" s="5" t="s">
        <v>180</v>
      </c>
      <c r="C168" s="6">
        <v>0</v>
      </c>
      <c r="D168" s="6">
        <v>0</v>
      </c>
      <c r="E168" s="6">
        <v>0</v>
      </c>
      <c r="F168" s="6">
        <v>3</v>
      </c>
      <c r="G168" s="6">
        <v>3</v>
      </c>
      <c r="H168" s="6">
        <v>6</v>
      </c>
      <c r="I168" s="6">
        <v>12</v>
      </c>
      <c r="J168" s="6">
        <v>15</v>
      </c>
      <c r="K168" s="6">
        <v>27</v>
      </c>
      <c r="L168" s="6">
        <v>35</v>
      </c>
      <c r="M168" s="6">
        <v>43</v>
      </c>
      <c r="N168" s="6">
        <v>78</v>
      </c>
      <c r="O168" s="6">
        <v>0</v>
      </c>
      <c r="P168" s="6">
        <v>0</v>
      </c>
      <c r="Q168" s="6">
        <v>0</v>
      </c>
      <c r="R168" s="6">
        <v>105</v>
      </c>
      <c r="S168" s="6">
        <v>99</v>
      </c>
      <c r="T168" s="6">
        <v>204</v>
      </c>
      <c r="U168" s="6">
        <v>3</v>
      </c>
      <c r="V168" s="6">
        <v>5</v>
      </c>
      <c r="W168" s="6">
        <v>8</v>
      </c>
      <c r="X168" s="6">
        <v>158</v>
      </c>
      <c r="Y168" s="6">
        <v>165</v>
      </c>
      <c r="Z168" s="6">
        <v>323</v>
      </c>
    </row>
    <row r="169" spans="1:26" x14ac:dyDescent="0.45">
      <c r="A169" s="4">
        <v>583</v>
      </c>
      <c r="B169" s="5" t="s">
        <v>181</v>
      </c>
      <c r="C169" s="6">
        <v>1</v>
      </c>
      <c r="D169" s="6">
        <v>0</v>
      </c>
      <c r="E169" s="6">
        <v>1</v>
      </c>
      <c r="F169" s="6">
        <v>16</v>
      </c>
      <c r="G169" s="6">
        <v>7</v>
      </c>
      <c r="H169" s="6">
        <v>23</v>
      </c>
      <c r="I169" s="6">
        <v>56</v>
      </c>
      <c r="J169" s="6">
        <v>36</v>
      </c>
      <c r="K169" s="6">
        <v>92</v>
      </c>
      <c r="L169" s="6">
        <v>161</v>
      </c>
      <c r="M169" s="6">
        <v>166</v>
      </c>
      <c r="N169" s="6">
        <v>327</v>
      </c>
      <c r="O169" s="6">
        <v>0</v>
      </c>
      <c r="P169" s="6">
        <v>0</v>
      </c>
      <c r="Q169" s="6">
        <v>0</v>
      </c>
      <c r="R169" s="6">
        <v>5</v>
      </c>
      <c r="S169" s="6">
        <v>7</v>
      </c>
      <c r="T169" s="6">
        <v>12</v>
      </c>
      <c r="U169" s="6">
        <v>4</v>
      </c>
      <c r="V169" s="6">
        <v>1</v>
      </c>
      <c r="W169" s="6">
        <v>5</v>
      </c>
      <c r="X169" s="6">
        <v>243</v>
      </c>
      <c r="Y169" s="6">
        <v>217</v>
      </c>
      <c r="Z169" s="6">
        <v>460</v>
      </c>
    </row>
    <row r="170" spans="1:26" x14ac:dyDescent="0.45">
      <c r="A170" s="4">
        <v>586</v>
      </c>
      <c r="B170" s="5" t="s">
        <v>182</v>
      </c>
      <c r="C170" s="6">
        <v>0</v>
      </c>
      <c r="D170" s="6">
        <v>0</v>
      </c>
      <c r="E170" s="6">
        <v>0</v>
      </c>
      <c r="F170" s="6">
        <v>4</v>
      </c>
      <c r="G170" s="6">
        <v>4</v>
      </c>
      <c r="H170" s="6">
        <v>8</v>
      </c>
      <c r="I170" s="6">
        <v>149</v>
      </c>
      <c r="J170" s="6">
        <v>123</v>
      </c>
      <c r="K170" s="6">
        <v>272</v>
      </c>
      <c r="L170" s="6">
        <v>192</v>
      </c>
      <c r="M170" s="6">
        <v>155</v>
      </c>
      <c r="N170" s="6">
        <v>347</v>
      </c>
      <c r="O170" s="6">
        <v>1</v>
      </c>
      <c r="P170" s="6">
        <v>0</v>
      </c>
      <c r="Q170" s="6">
        <v>1</v>
      </c>
      <c r="R170" s="6">
        <v>11</v>
      </c>
      <c r="S170" s="6">
        <v>4</v>
      </c>
      <c r="T170" s="6">
        <v>15</v>
      </c>
      <c r="U170" s="6">
        <v>4</v>
      </c>
      <c r="V170" s="6">
        <v>5</v>
      </c>
      <c r="W170" s="6">
        <v>9</v>
      </c>
      <c r="X170" s="6">
        <v>361</v>
      </c>
      <c r="Y170" s="6">
        <v>291</v>
      </c>
      <c r="Z170" s="6">
        <v>652</v>
      </c>
    </row>
    <row r="171" spans="1:26" x14ac:dyDescent="0.45">
      <c r="A171" s="4">
        <v>587</v>
      </c>
      <c r="B171" s="5" t="s">
        <v>183</v>
      </c>
      <c r="C171" s="6">
        <v>1</v>
      </c>
      <c r="D171" s="6">
        <v>0</v>
      </c>
      <c r="E171" s="6">
        <v>1</v>
      </c>
      <c r="F171" s="6">
        <v>16</v>
      </c>
      <c r="G171" s="6">
        <v>30</v>
      </c>
      <c r="H171" s="6">
        <v>46</v>
      </c>
      <c r="I171" s="6">
        <v>181</v>
      </c>
      <c r="J171" s="6">
        <v>168</v>
      </c>
      <c r="K171" s="6">
        <v>349</v>
      </c>
      <c r="L171" s="6">
        <v>40</v>
      </c>
      <c r="M171" s="6">
        <v>53</v>
      </c>
      <c r="N171" s="6">
        <v>93</v>
      </c>
      <c r="O171" s="6">
        <v>1</v>
      </c>
      <c r="P171" s="6">
        <v>1</v>
      </c>
      <c r="Q171" s="6">
        <v>2</v>
      </c>
      <c r="R171" s="6">
        <v>13</v>
      </c>
      <c r="S171" s="6">
        <v>9</v>
      </c>
      <c r="T171" s="6">
        <v>22</v>
      </c>
      <c r="U171" s="6">
        <v>4</v>
      </c>
      <c r="V171" s="6">
        <v>10</v>
      </c>
      <c r="W171" s="6">
        <v>14</v>
      </c>
      <c r="X171" s="6">
        <v>256</v>
      </c>
      <c r="Y171" s="6">
        <v>271</v>
      </c>
      <c r="Z171" s="6">
        <v>527</v>
      </c>
    </row>
    <row r="172" spans="1:26" x14ac:dyDescent="0.45">
      <c r="A172" s="4">
        <v>588</v>
      </c>
      <c r="B172" s="5" t="s">
        <v>184</v>
      </c>
      <c r="C172" s="6">
        <v>0</v>
      </c>
      <c r="D172" s="6">
        <v>0</v>
      </c>
      <c r="E172" s="6">
        <v>0</v>
      </c>
      <c r="F172" s="6">
        <v>29</v>
      </c>
      <c r="G172" s="6">
        <v>25</v>
      </c>
      <c r="H172" s="6">
        <v>54</v>
      </c>
      <c r="I172" s="6">
        <v>77</v>
      </c>
      <c r="J172" s="6">
        <v>52</v>
      </c>
      <c r="K172" s="6">
        <v>129</v>
      </c>
      <c r="L172" s="6">
        <v>110</v>
      </c>
      <c r="M172" s="6">
        <v>92</v>
      </c>
      <c r="N172" s="6">
        <v>202</v>
      </c>
      <c r="O172" s="6">
        <v>0</v>
      </c>
      <c r="P172" s="6">
        <v>4</v>
      </c>
      <c r="Q172" s="6">
        <v>4</v>
      </c>
      <c r="R172" s="6">
        <v>89</v>
      </c>
      <c r="S172" s="6">
        <v>89</v>
      </c>
      <c r="T172" s="6">
        <v>178</v>
      </c>
      <c r="U172" s="6">
        <v>10</v>
      </c>
      <c r="V172" s="6">
        <v>8</v>
      </c>
      <c r="W172" s="6">
        <v>18</v>
      </c>
      <c r="X172" s="6">
        <v>315</v>
      </c>
      <c r="Y172" s="6">
        <v>270</v>
      </c>
      <c r="Z172" s="6">
        <v>585</v>
      </c>
    </row>
    <row r="173" spans="1:26" x14ac:dyDescent="0.45">
      <c r="A173" s="4">
        <v>589</v>
      </c>
      <c r="B173" s="5" t="s">
        <v>185</v>
      </c>
      <c r="C173" s="6">
        <v>0</v>
      </c>
      <c r="D173" s="6">
        <v>0</v>
      </c>
      <c r="E173" s="6">
        <v>0</v>
      </c>
      <c r="F173" s="6">
        <v>32</v>
      </c>
      <c r="G173" s="6">
        <v>33</v>
      </c>
      <c r="H173" s="6">
        <v>65</v>
      </c>
      <c r="I173" s="6">
        <v>175</v>
      </c>
      <c r="J173" s="6">
        <v>187</v>
      </c>
      <c r="K173" s="6">
        <v>362</v>
      </c>
      <c r="L173" s="6">
        <v>72</v>
      </c>
      <c r="M173" s="6">
        <v>57</v>
      </c>
      <c r="N173" s="6">
        <v>129</v>
      </c>
      <c r="O173" s="6">
        <v>2</v>
      </c>
      <c r="P173" s="6">
        <v>0</v>
      </c>
      <c r="Q173" s="6">
        <v>2</v>
      </c>
      <c r="R173" s="6">
        <v>6</v>
      </c>
      <c r="S173" s="6">
        <v>10</v>
      </c>
      <c r="T173" s="6">
        <v>16</v>
      </c>
      <c r="U173" s="6">
        <v>2</v>
      </c>
      <c r="V173" s="6">
        <v>2</v>
      </c>
      <c r="W173" s="6">
        <v>4</v>
      </c>
      <c r="X173" s="6">
        <v>289</v>
      </c>
      <c r="Y173" s="6">
        <v>289</v>
      </c>
      <c r="Z173" s="6">
        <v>578</v>
      </c>
    </row>
    <row r="174" spans="1:26" x14ac:dyDescent="0.45">
      <c r="A174" s="4">
        <v>590</v>
      </c>
      <c r="B174" s="5" t="s">
        <v>186</v>
      </c>
      <c r="C174" s="6">
        <v>3</v>
      </c>
      <c r="D174" s="6">
        <v>3</v>
      </c>
      <c r="E174" s="6">
        <v>6</v>
      </c>
      <c r="F174" s="6">
        <v>23</v>
      </c>
      <c r="G174" s="6">
        <v>24</v>
      </c>
      <c r="H174" s="6">
        <v>47</v>
      </c>
      <c r="I174" s="6">
        <v>86</v>
      </c>
      <c r="J174" s="6">
        <v>80</v>
      </c>
      <c r="K174" s="6">
        <v>166</v>
      </c>
      <c r="L174" s="6">
        <v>131</v>
      </c>
      <c r="M174" s="6">
        <v>136</v>
      </c>
      <c r="N174" s="6">
        <v>267</v>
      </c>
      <c r="O174" s="6">
        <v>1</v>
      </c>
      <c r="P174" s="6">
        <v>0</v>
      </c>
      <c r="Q174" s="6">
        <v>1</v>
      </c>
      <c r="R174" s="6">
        <v>73</v>
      </c>
      <c r="S174" s="6">
        <v>91</v>
      </c>
      <c r="T174" s="6">
        <v>164</v>
      </c>
      <c r="U174" s="6">
        <v>21</v>
      </c>
      <c r="V174" s="6">
        <v>19</v>
      </c>
      <c r="W174" s="6">
        <v>40</v>
      </c>
      <c r="X174" s="6">
        <v>338</v>
      </c>
      <c r="Y174" s="6">
        <v>353</v>
      </c>
      <c r="Z174" s="6">
        <v>691</v>
      </c>
    </row>
    <row r="175" spans="1:26" x14ac:dyDescent="0.45">
      <c r="A175" s="4">
        <v>592</v>
      </c>
      <c r="B175" s="5" t="s">
        <v>187</v>
      </c>
      <c r="C175" s="6">
        <v>2</v>
      </c>
      <c r="D175" s="6">
        <v>3</v>
      </c>
      <c r="E175" s="6">
        <v>5</v>
      </c>
      <c r="F175" s="6">
        <v>25</v>
      </c>
      <c r="G175" s="6">
        <v>23</v>
      </c>
      <c r="H175" s="6">
        <v>48</v>
      </c>
      <c r="I175" s="6">
        <v>341</v>
      </c>
      <c r="J175" s="6">
        <v>326</v>
      </c>
      <c r="K175" s="6">
        <v>667</v>
      </c>
      <c r="L175" s="6">
        <v>633</v>
      </c>
      <c r="M175" s="6">
        <v>550</v>
      </c>
      <c r="N175" s="6">
        <v>1183</v>
      </c>
      <c r="O175" s="6">
        <v>2</v>
      </c>
      <c r="P175" s="6">
        <v>0</v>
      </c>
      <c r="Q175" s="6">
        <v>2</v>
      </c>
      <c r="R175" s="6">
        <v>22</v>
      </c>
      <c r="S175" s="6">
        <v>27</v>
      </c>
      <c r="T175" s="6">
        <v>49</v>
      </c>
      <c r="U175" s="6">
        <v>22</v>
      </c>
      <c r="V175" s="6">
        <v>21</v>
      </c>
      <c r="W175" s="6">
        <v>43</v>
      </c>
      <c r="X175" s="6">
        <v>1047</v>
      </c>
      <c r="Y175" s="6">
        <v>950</v>
      </c>
      <c r="Z175" s="6">
        <v>1997</v>
      </c>
    </row>
    <row r="176" spans="1:26" x14ac:dyDescent="0.45">
      <c r="A176" s="4">
        <v>593</v>
      </c>
      <c r="B176" s="5" t="s">
        <v>188</v>
      </c>
      <c r="C176" s="6">
        <v>0</v>
      </c>
      <c r="D176" s="6">
        <v>0</v>
      </c>
      <c r="E176" s="6">
        <v>0</v>
      </c>
      <c r="F176" s="6">
        <v>2</v>
      </c>
      <c r="G176" s="6">
        <v>3</v>
      </c>
      <c r="H176" s="6">
        <v>5</v>
      </c>
      <c r="I176" s="6">
        <v>2</v>
      </c>
      <c r="J176" s="6">
        <v>2</v>
      </c>
      <c r="K176" s="6">
        <v>4</v>
      </c>
      <c r="L176" s="6">
        <v>38</v>
      </c>
      <c r="M176" s="6">
        <v>40</v>
      </c>
      <c r="N176" s="6">
        <v>78</v>
      </c>
      <c r="O176" s="6">
        <v>0</v>
      </c>
      <c r="P176" s="6">
        <v>0</v>
      </c>
      <c r="Q176" s="6">
        <v>0</v>
      </c>
      <c r="R176" s="6">
        <v>14</v>
      </c>
      <c r="S176" s="6">
        <v>5</v>
      </c>
      <c r="T176" s="6">
        <v>19</v>
      </c>
      <c r="U176" s="6">
        <v>1</v>
      </c>
      <c r="V176" s="6">
        <v>0</v>
      </c>
      <c r="W176" s="6">
        <v>1</v>
      </c>
      <c r="X176" s="6">
        <v>57</v>
      </c>
      <c r="Y176" s="6">
        <v>50</v>
      </c>
      <c r="Z176" s="6">
        <v>107</v>
      </c>
    </row>
    <row r="177" spans="1:26" x14ac:dyDescent="0.45">
      <c r="A177" s="4">
        <v>594</v>
      </c>
      <c r="B177" s="5" t="s">
        <v>189</v>
      </c>
      <c r="C177" s="6">
        <v>0</v>
      </c>
      <c r="D177" s="6">
        <v>0</v>
      </c>
      <c r="E177" s="6">
        <v>0</v>
      </c>
      <c r="F177" s="6">
        <v>3</v>
      </c>
      <c r="G177" s="6">
        <v>7</v>
      </c>
      <c r="H177" s="6">
        <v>10</v>
      </c>
      <c r="I177" s="6">
        <v>7</v>
      </c>
      <c r="J177" s="6">
        <v>9</v>
      </c>
      <c r="K177" s="6">
        <v>16</v>
      </c>
      <c r="L177" s="6">
        <v>17</v>
      </c>
      <c r="M177" s="6">
        <v>37</v>
      </c>
      <c r="N177" s="6">
        <v>54</v>
      </c>
      <c r="O177" s="6">
        <v>0</v>
      </c>
      <c r="P177" s="6">
        <v>0</v>
      </c>
      <c r="Q177" s="6">
        <v>0</v>
      </c>
      <c r="R177" s="6">
        <v>32</v>
      </c>
      <c r="S177" s="6">
        <v>34</v>
      </c>
      <c r="T177" s="6">
        <v>66</v>
      </c>
      <c r="U177" s="6">
        <v>6</v>
      </c>
      <c r="V177" s="6">
        <v>2</v>
      </c>
      <c r="W177" s="6">
        <v>8</v>
      </c>
      <c r="X177" s="6">
        <v>65</v>
      </c>
      <c r="Y177" s="6">
        <v>89</v>
      </c>
      <c r="Z177" s="6">
        <v>154</v>
      </c>
    </row>
    <row r="178" spans="1:26" x14ac:dyDescent="0.45">
      <c r="A178" s="2"/>
      <c r="B178" s="4" t="s">
        <v>190</v>
      </c>
      <c r="C178" s="6">
        <f>SUM(C2:C177)</f>
        <v>150</v>
      </c>
      <c r="D178" s="6">
        <f t="shared" ref="D178:Z178" si="0">SUM(D2:D177)</f>
        <v>145</v>
      </c>
      <c r="E178" s="6">
        <f t="shared" si="0"/>
        <v>295</v>
      </c>
      <c r="F178" s="6">
        <f t="shared" si="0"/>
        <v>5194</v>
      </c>
      <c r="G178" s="6">
        <f t="shared" si="0"/>
        <v>5064</v>
      </c>
      <c r="H178" s="6">
        <f t="shared" si="0"/>
        <v>10258</v>
      </c>
      <c r="I178" s="6">
        <f t="shared" si="0"/>
        <v>19359</v>
      </c>
      <c r="J178" s="6">
        <f t="shared" si="0"/>
        <v>18726</v>
      </c>
      <c r="K178" s="6">
        <f t="shared" si="0"/>
        <v>38085</v>
      </c>
      <c r="L178" s="6">
        <f t="shared" si="0"/>
        <v>25884</v>
      </c>
      <c r="M178" s="6">
        <f t="shared" si="0"/>
        <v>25455</v>
      </c>
      <c r="N178" s="6">
        <f t="shared" si="0"/>
        <v>51339</v>
      </c>
      <c r="O178" s="6">
        <f t="shared" si="0"/>
        <v>79</v>
      </c>
      <c r="P178" s="6">
        <f t="shared" si="0"/>
        <v>86</v>
      </c>
      <c r="Q178" s="6">
        <f t="shared" si="0"/>
        <v>165</v>
      </c>
      <c r="R178" s="6">
        <f t="shared" si="0"/>
        <v>18347</v>
      </c>
      <c r="S178" s="6">
        <f t="shared" si="0"/>
        <v>17747</v>
      </c>
      <c r="T178" s="6">
        <f t="shared" si="0"/>
        <v>36094</v>
      </c>
      <c r="U178" s="6">
        <f t="shared" si="0"/>
        <v>1921</v>
      </c>
      <c r="V178" s="6">
        <f t="shared" si="0"/>
        <v>1916</v>
      </c>
      <c r="W178" s="6">
        <f t="shared" si="0"/>
        <v>3837</v>
      </c>
      <c r="X178" s="6">
        <f t="shared" si="0"/>
        <v>70934</v>
      </c>
      <c r="Y178" s="6">
        <f t="shared" si="0"/>
        <v>69139</v>
      </c>
      <c r="Z178" s="6">
        <f t="shared" si="0"/>
        <v>140073</v>
      </c>
    </row>
    <row r="179" spans="1:26" x14ac:dyDescent="0.45">
      <c r="A179" s="2"/>
      <c r="B179" s="5" t="s">
        <v>191</v>
      </c>
      <c r="C179" s="9"/>
      <c r="D179" s="9"/>
      <c r="E179" s="10">
        <f>E178/Total2020</f>
        <v>2.1060447052608281E-3</v>
      </c>
      <c r="F179" s="9"/>
      <c r="G179" s="9"/>
      <c r="H179" s="10">
        <f>H178/Total2020</f>
        <v>7.3233242666323986E-2</v>
      </c>
      <c r="I179" s="9"/>
      <c r="J179" s="9"/>
      <c r="K179" s="10">
        <f>K178/Total2020</f>
        <v>0.27189394101646996</v>
      </c>
      <c r="L179" s="9"/>
      <c r="M179" s="9"/>
      <c r="N179" s="10">
        <f>N178/Total2020</f>
        <v>0.36651603092673107</v>
      </c>
      <c r="O179" s="9"/>
      <c r="P179" s="9"/>
      <c r="Q179" s="10">
        <f>Q178/Total2020</f>
        <v>1.1779572080272429E-3</v>
      </c>
      <c r="R179" s="9"/>
      <c r="S179" s="9"/>
      <c r="T179" s="10">
        <f>T178/Total2020</f>
        <v>0.25767992403960793</v>
      </c>
      <c r="U179" s="9"/>
      <c r="V179" s="9"/>
      <c r="W179" s="10">
        <f>W178/Total2020</f>
        <v>2.7392859437578975E-2</v>
      </c>
      <c r="X179" s="10">
        <f>X178/Total2020</f>
        <v>0.50640737329820884</v>
      </c>
      <c r="Y179" s="10">
        <f>Y178/Total2020</f>
        <v>0.49359262670179122</v>
      </c>
      <c r="Z179" s="10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School Lookup</vt:lpstr>
      <vt:lpstr>YOY Changes</vt:lpstr>
      <vt:lpstr>2019-2020</vt:lpstr>
      <vt:lpstr>2020-2021</vt:lpstr>
      <vt:lpstr>SchoolNamesList2020to21</vt:lpstr>
      <vt:lpstr>SchoolNumber</vt:lpstr>
      <vt:lpstr>Total2019</vt:lpstr>
      <vt:lpstr>Total2020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Bolling</dc:creator>
  <cp:lastModifiedBy>Cristina Bolling</cp:lastModifiedBy>
  <dcterms:created xsi:type="dcterms:W3CDTF">2020-10-13T18:12:10Z</dcterms:created>
  <dcterms:modified xsi:type="dcterms:W3CDTF">2020-10-21T11:18:43Z</dcterms:modified>
</cp:coreProperties>
</file>